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7" activeTab="9"/>
  </bookViews>
  <sheets>
    <sheet name="Русская тяга люб. 150 кг." sheetId="17" r:id="rId1"/>
    <sheet name="Русская тяга люб. 75 кг." sheetId="16" r:id="rId2"/>
    <sheet name="Люб. народный жим 1 вес" sheetId="15" r:id="rId3"/>
    <sheet name="Бицепс Любители" sheetId="14" r:id="rId4"/>
    <sheet name="Люб. тяга б.э." sheetId="12" r:id="rId5"/>
    <sheet name="Люб. тяга 1.слой" sheetId="11" r:id="rId6"/>
    <sheet name="ПРО жим софт мн.петельная" sheetId="10" r:id="rId7"/>
    <sheet name="Люб. жим 1 петельная" sheetId="9" r:id="rId8"/>
    <sheet name="ПРО жим б.э." sheetId="8" r:id="rId9"/>
    <sheet name="Люб. жим б.э." sheetId="7" r:id="rId10"/>
    <sheet name="Люб. жим 1.слой" sheetId="6" r:id="rId11"/>
    <sheet name="Люб. Военный жим класс." sheetId="5" r:id="rId12"/>
  </sheets>
  <definedNames>
    <definedName name="_FilterDatabase" localSheetId="11" hidden="1">'Люб. Военный жим класс.'!$A$1:$K$3</definedName>
  </definedNames>
  <calcPr calcId="162913" refMode="R1C1"/>
</workbook>
</file>

<file path=xl/calcChain.xml><?xml version="1.0" encoding="utf-8"?>
<calcChain xmlns="http://schemas.openxmlformats.org/spreadsheetml/2006/main">
  <c r="D6" i="17" l="1"/>
  <c r="D6" i="16"/>
  <c r="X6" i="15"/>
  <c r="W6" i="15"/>
  <c r="D6" i="15"/>
  <c r="L12" i="14"/>
  <c r="K12" i="14"/>
  <c r="D12" i="14"/>
  <c r="L9" i="14"/>
  <c r="K9" i="14"/>
  <c r="D9" i="14"/>
  <c r="L6" i="14"/>
  <c r="K6" i="14"/>
  <c r="D6" i="14"/>
  <c r="L17" i="12"/>
  <c r="K17" i="12"/>
  <c r="D17" i="12"/>
  <c r="L14" i="12"/>
  <c r="K14" i="12"/>
  <c r="D14" i="12"/>
  <c r="L11" i="12"/>
  <c r="K11" i="12"/>
  <c r="D11" i="12"/>
  <c r="L10" i="12"/>
  <c r="K10" i="12"/>
  <c r="D10" i="12"/>
  <c r="L9" i="12"/>
  <c r="K9" i="12"/>
  <c r="D9" i="12"/>
  <c r="L6" i="12"/>
  <c r="K6" i="12"/>
  <c r="D6" i="12"/>
  <c r="L6" i="11"/>
  <c r="K6" i="11"/>
  <c r="D6" i="11"/>
  <c r="L6" i="10"/>
  <c r="K6" i="10"/>
  <c r="D6" i="10"/>
  <c r="L6" i="9"/>
  <c r="K6" i="9"/>
  <c r="D6" i="9"/>
  <c r="L6" i="8"/>
  <c r="K6" i="8"/>
  <c r="D6" i="8"/>
  <c r="L32" i="7"/>
  <c r="K32" i="7"/>
  <c r="D32" i="7"/>
  <c r="L31" i="7"/>
  <c r="K31" i="7"/>
  <c r="D31" i="7"/>
  <c r="L28" i="7"/>
  <c r="K28" i="7"/>
  <c r="D28" i="7"/>
  <c r="L27" i="7"/>
  <c r="K27" i="7"/>
  <c r="D27" i="7"/>
  <c r="L24" i="7"/>
  <c r="K24" i="7"/>
  <c r="D24" i="7"/>
  <c r="L21" i="7"/>
  <c r="K21" i="7"/>
  <c r="D21" i="7"/>
  <c r="L18" i="7"/>
  <c r="K18" i="7"/>
  <c r="D18" i="7"/>
  <c r="L17" i="7"/>
  <c r="K17" i="7"/>
  <c r="D17" i="7"/>
  <c r="L16" i="7"/>
  <c r="K16" i="7"/>
  <c r="D16" i="7"/>
  <c r="L13" i="7"/>
  <c r="K13" i="7"/>
  <c r="D13" i="7"/>
  <c r="L12" i="7"/>
  <c r="K12" i="7"/>
  <c r="D12" i="7"/>
  <c r="L9" i="7"/>
  <c r="K9" i="7"/>
  <c r="D9" i="7"/>
  <c r="L6" i="7"/>
  <c r="K6" i="7"/>
  <c r="D6" i="7"/>
  <c r="L6" i="6"/>
  <c r="K6" i="6"/>
  <c r="D6" i="6"/>
  <c r="L6" i="5"/>
  <c r="K6" i="5"/>
  <c r="D6" i="5"/>
</calcChain>
</file>

<file path=xl/sharedStrings.xml><?xml version="1.0" encoding="utf-8"?>
<sst xmlns="http://schemas.openxmlformats.org/spreadsheetml/2006/main" count="804" uniqueCount="295">
  <si>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</si>
  <si>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</si>
  <si>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</si>
  <si>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</si>
  <si>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</si>
  <si>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</si>
  <si>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</si>
  <si>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</si>
  <si>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</si>
  <si>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</si>
  <si>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</si>
  <si>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Чемпионат Центра России
Любители военный жим классический
Белгород/Белгородская область 6 - 7 марта 2021 г.</t>
  </si>
  <si>
    <t>Shv/Mel</t>
  </si>
  <si>
    <t>Жим лёжа</t>
  </si>
  <si>
    <t>ВЕСОВАЯ КАТЕГОРИЯ   90</t>
  </si>
  <si>
    <t>Разуваев Роман</t>
  </si>
  <si>
    <t>1. Разуваев Роман</t>
  </si>
  <si>
    <t>Мастера 45 - 49 (15.02.1975)/46</t>
  </si>
  <si>
    <t>85,45</t>
  </si>
  <si>
    <t xml:space="preserve">Сталь Белогорья </t>
  </si>
  <si>
    <t xml:space="preserve">Губкин/Белгородская область </t>
  </si>
  <si>
    <t>130,0</t>
  </si>
  <si>
    <t>135,0</t>
  </si>
  <si>
    <t>137,5</t>
  </si>
  <si>
    <t>0,0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</si>
  <si>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</si>
  <si>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</si>
  <si>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</si>
  <si>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</si>
  <si>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</si>
  <si>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</si>
  <si>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</si>
  <si>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</si>
  <si>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</si>
  <si>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</si>
  <si>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</si>
  <si>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</si>
  <si>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</si>
  <si>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Shv/Mel </t>
  </si>
  <si>
    <t xml:space="preserve">Мастера 45 - 49 </t>
  </si>
  <si>
    <t>90</t>
  </si>
  <si>
    <t>87,2745</t>
  </si>
  <si>
    <t>Результат</t>
  </si>
  <si>
    <t>Чемпионат Центра России
Любители жим лежа в однослойной экипировке
Белгород/Белгородская область 6 - 7 марта 2021 г.</t>
  </si>
  <si>
    <t>ВЕСОВАЯ КАТЕГОРИЯ   110</t>
  </si>
  <si>
    <t>Ермолаев Иван</t>
  </si>
  <si>
    <t>1. Ермолаев Иван</t>
  </si>
  <si>
    <t>Юниоры 20 - 23 (29.12.1997)/23</t>
  </si>
  <si>
    <t>106,00</t>
  </si>
  <si>
    <t xml:space="preserve">Медведь </t>
  </si>
  <si>
    <t xml:space="preserve">Курск/Курская область </t>
  </si>
  <si>
    <t>180,0</t>
  </si>
  <si>
    <t>190,0</t>
  </si>
  <si>
    <t xml:space="preserve">Дородных Владимир Николаевич </t>
  </si>
  <si>
    <t xml:space="preserve">Юниоры </t>
  </si>
  <si>
    <t xml:space="preserve">Юниоры 20 - 23 </t>
  </si>
  <si>
    <t>110</t>
  </si>
  <si>
    <t>97,5780</t>
  </si>
  <si>
    <t>Чемпионат Центра России
Любители жим лежа без экипировки
Белгород/Белгородская область 6 - 7 марта 2021 г.</t>
  </si>
  <si>
    <t>ВЕСОВАЯ КАТЕГОРИЯ   52</t>
  </si>
  <si>
    <t>Шамина Анастасия</t>
  </si>
  <si>
    <t>1. Шамина Анастасия</t>
  </si>
  <si>
    <t>Девушки 16 - 17 (17.08.2003)/17</t>
  </si>
  <si>
    <t>51,80</t>
  </si>
  <si>
    <t xml:space="preserve">Титан жим </t>
  </si>
  <si>
    <t xml:space="preserve">Белгород/Белгородская область </t>
  </si>
  <si>
    <t>35,0</t>
  </si>
  <si>
    <t>40,0</t>
  </si>
  <si>
    <t>42,5</t>
  </si>
  <si>
    <t xml:space="preserve">Лыков Алексей </t>
  </si>
  <si>
    <t>ВЕСОВАЯ КАТЕГОРИЯ   56</t>
  </si>
  <si>
    <t>Гостева Валентина</t>
  </si>
  <si>
    <t>1. Гостева Валентина</t>
  </si>
  <si>
    <t>Мастера 65 - 69 (07.08.1955)/65</t>
  </si>
  <si>
    <t>53,20</t>
  </si>
  <si>
    <t>60,0</t>
  </si>
  <si>
    <t>62,5</t>
  </si>
  <si>
    <t>ВЕСОВАЯ КАТЕГОРИЯ   67.5</t>
  </si>
  <si>
    <t>Сорокин Александр</t>
  </si>
  <si>
    <t>1. Сорокин Александр</t>
  </si>
  <si>
    <t>Юноши 14-15 (07.12.2006)/14</t>
  </si>
  <si>
    <t>64,00</t>
  </si>
  <si>
    <t>52,5</t>
  </si>
  <si>
    <t>Савченко Александр</t>
  </si>
  <si>
    <t>1. Савченко Александр</t>
  </si>
  <si>
    <t>Юноши 16 - 17 (28.05.2003)/17</t>
  </si>
  <si>
    <t>67,25</t>
  </si>
  <si>
    <t>65,0</t>
  </si>
  <si>
    <t>70,0</t>
  </si>
  <si>
    <t>72,5</t>
  </si>
  <si>
    <t>ВЕСОВАЯ КАТЕГОРИЯ   75</t>
  </si>
  <si>
    <t>Коршиков Николай</t>
  </si>
  <si>
    <t>1. Коршиков Николай</t>
  </si>
  <si>
    <t>Открытая (15.04.1995)/25</t>
  </si>
  <si>
    <t>74,00</t>
  </si>
  <si>
    <t xml:space="preserve">Фитнес центр "Айсберг" </t>
  </si>
  <si>
    <t xml:space="preserve">Старый Оскол/Белгородская область </t>
  </si>
  <si>
    <t>140,0</t>
  </si>
  <si>
    <t>145,0</t>
  </si>
  <si>
    <t xml:space="preserve">Кахута Вадим Викторович </t>
  </si>
  <si>
    <t>Зубарев Андрей</t>
  </si>
  <si>
    <t>2. Зубарев Андрей</t>
  </si>
  <si>
    <t>Открытая (06.01.1985)/36</t>
  </si>
  <si>
    <t>74,75</t>
  </si>
  <si>
    <t>152,5</t>
  </si>
  <si>
    <t xml:space="preserve">Рядинский Денис </t>
  </si>
  <si>
    <t>Мамедзаде Талех</t>
  </si>
  <si>
    <t>3. Мамедзаде Талех</t>
  </si>
  <si>
    <t>Открытая (28.05.1995)/25</t>
  </si>
  <si>
    <t>72,70</t>
  </si>
  <si>
    <t xml:space="preserve">Ferrum </t>
  </si>
  <si>
    <t>125,0</t>
  </si>
  <si>
    <t>ВЕСОВАЯ КАТЕГОРИЯ   82.5</t>
  </si>
  <si>
    <t>Стёпкин Алексей</t>
  </si>
  <si>
    <t>1. Стёпкин Алексей</t>
  </si>
  <si>
    <t>Мастера 40 - 44 (24.04.1978)/42</t>
  </si>
  <si>
    <t>81,35</t>
  </si>
  <si>
    <t>110,0</t>
  </si>
  <si>
    <t>115,0</t>
  </si>
  <si>
    <t>120,0</t>
  </si>
  <si>
    <t>-. Рублёв Александр</t>
  </si>
  <si>
    <t>Открытая (13.09.1989)/31</t>
  </si>
  <si>
    <t>89,90</t>
  </si>
  <si>
    <t xml:space="preserve">лично </t>
  </si>
  <si>
    <t>ВЕСОВАЯ КАТЕГОРИЯ   100</t>
  </si>
  <si>
    <t>Бевз Алексей</t>
  </si>
  <si>
    <t>1. Бевз Алексей</t>
  </si>
  <si>
    <t>Юноши 16 - 17 (09.02.2004)/17</t>
  </si>
  <si>
    <t>98,45</t>
  </si>
  <si>
    <t>67,5</t>
  </si>
  <si>
    <t>Петров Ярослав</t>
  </si>
  <si>
    <t>1. Петров Ярослав</t>
  </si>
  <si>
    <t>Мастера 40 - 44 (21.06.1980)/40</t>
  </si>
  <si>
    <t>100,00</t>
  </si>
  <si>
    <t xml:space="preserve">Олимпийский </t>
  </si>
  <si>
    <t>155,0</t>
  </si>
  <si>
    <t>160,0</t>
  </si>
  <si>
    <t>165,0</t>
  </si>
  <si>
    <t xml:space="preserve">Кильдюшев Андрей </t>
  </si>
  <si>
    <t>ВЕСОВАЯ КАТЕГОРИЯ   125</t>
  </si>
  <si>
    <t>Евдокимов Евгений</t>
  </si>
  <si>
    <t>1. Евдокимов Евгений</t>
  </si>
  <si>
    <t>Юниоры 20 - 23 (14.11.1997)/23</t>
  </si>
  <si>
    <t>121,60</t>
  </si>
  <si>
    <t>195,0</t>
  </si>
  <si>
    <t>202,5</t>
  </si>
  <si>
    <t>210,0</t>
  </si>
  <si>
    <t>Киреленко Сергей</t>
  </si>
  <si>
    <t>1. Киреленко Сергей</t>
  </si>
  <si>
    <t>Открытая (25.05.1995)/25</t>
  </si>
  <si>
    <t>119,90</t>
  </si>
  <si>
    <t>170,0</t>
  </si>
  <si>
    <t>175,0</t>
  </si>
  <si>
    <t xml:space="preserve">Женщины </t>
  </si>
  <si>
    <t xml:space="preserve">Девушки </t>
  </si>
  <si>
    <t xml:space="preserve">Юноши 16 - 17 </t>
  </si>
  <si>
    <t>52</t>
  </si>
  <si>
    <t>44,6309</t>
  </si>
  <si>
    <t xml:space="preserve">Мастера 65 - 69 </t>
  </si>
  <si>
    <t>56</t>
  </si>
  <si>
    <t>114,1620</t>
  </si>
  <si>
    <t xml:space="preserve">Юноши </t>
  </si>
  <si>
    <t>67.5</t>
  </si>
  <si>
    <t>55,0557</t>
  </si>
  <si>
    <t xml:space="preserve">Юноши 14-15 </t>
  </si>
  <si>
    <t>49,2384</t>
  </si>
  <si>
    <t>100</t>
  </si>
  <si>
    <t>40,6746</t>
  </si>
  <si>
    <t>125</t>
  </si>
  <si>
    <t>106,3935</t>
  </si>
  <si>
    <t xml:space="preserve">Открытая </t>
  </si>
  <si>
    <t>75</t>
  </si>
  <si>
    <t>97,3820</t>
  </si>
  <si>
    <t>96,6062</t>
  </si>
  <si>
    <t>92,2425</t>
  </si>
  <si>
    <t>88,5560</t>
  </si>
  <si>
    <t xml:space="preserve">Мастера 40 - 44 </t>
  </si>
  <si>
    <t>91,4100</t>
  </si>
  <si>
    <t>82.5</t>
  </si>
  <si>
    <t>75,7234</t>
  </si>
  <si>
    <t>Чемпионат Центра России
ПРО жим лежа без экипировки
Белгород/Белгородская область 6 - 7 марта 2021 г.</t>
  </si>
  <si>
    <t>Степура Евгений</t>
  </si>
  <si>
    <t>1. Степура Евгений</t>
  </si>
  <si>
    <t>Открытая (22.07.1983)/37</t>
  </si>
  <si>
    <t>88,30</t>
  </si>
  <si>
    <t xml:space="preserve">Степура Елена </t>
  </si>
  <si>
    <t>91,7910</t>
  </si>
  <si>
    <t>Чемпионат Центра России
Любители жим лежа в Софт экипировка однопетельная
Белгород/Белгородская область 6 - 7 марта 2021 г.</t>
  </si>
  <si>
    <t>Елисеева Татьяна</t>
  </si>
  <si>
    <t>1. Елисеева Татьяна</t>
  </si>
  <si>
    <t>Открытая (12.06.1985)/35</t>
  </si>
  <si>
    <t>52,00</t>
  </si>
  <si>
    <t xml:space="preserve">Громов Сергей </t>
  </si>
  <si>
    <t>60,5844</t>
  </si>
  <si>
    <t>Чемпионат Центра России
ПРО жим лежа в Софт экипировка многопетельная
Белгород/Белгородская область 6 - 7 марта 2021 г.</t>
  </si>
  <si>
    <t>Громов Сергей</t>
  </si>
  <si>
    <t>1. Громов Сергей</t>
  </si>
  <si>
    <t>Мастера 50 - 54 (02.09.1966)/54</t>
  </si>
  <si>
    <t>104,50</t>
  </si>
  <si>
    <t>250,0</t>
  </si>
  <si>
    <t>280,0</t>
  </si>
  <si>
    <t xml:space="preserve">Мастера 50 - 54 </t>
  </si>
  <si>
    <t>181,0795</t>
  </si>
  <si>
    <t>Чемпионат Центра России
Любители становая тяга в однослойной экипировке
Белгород/Белгородская область 6 - 7 марта 2021 г.</t>
  </si>
  <si>
    <t>Становая тяга</t>
  </si>
  <si>
    <t>245,0</t>
  </si>
  <si>
    <t>265,0</t>
  </si>
  <si>
    <t>287,5</t>
  </si>
  <si>
    <t>143,6565</t>
  </si>
  <si>
    <t>Чемпионат Центра России
Любители становая тяга без экипировки
Белгород/Белгородская область 6 - 7 марта 2021 г.</t>
  </si>
  <si>
    <t>Пресняков Павел</t>
  </si>
  <si>
    <t>1. Пресняков Павел</t>
  </si>
  <si>
    <t>Открытая (15.11.1984)/36</t>
  </si>
  <si>
    <t>73,10</t>
  </si>
  <si>
    <t>205,0</t>
  </si>
  <si>
    <t>Дроздов Дмитрий</t>
  </si>
  <si>
    <t>1. Дроздов Дмитрий</t>
  </si>
  <si>
    <t>Юниоры 20 - 23 (12.12.1999)/21</t>
  </si>
  <si>
    <t>80,15</t>
  </si>
  <si>
    <t>187,5</t>
  </si>
  <si>
    <t>Третьяков Игорь</t>
  </si>
  <si>
    <t>1. Третьяков Игорь</t>
  </si>
  <si>
    <t>Открытая (29.03.1995)/25</t>
  </si>
  <si>
    <t>82,40</t>
  </si>
  <si>
    <t>200,0</t>
  </si>
  <si>
    <t>217,5</t>
  </si>
  <si>
    <t>220,0</t>
  </si>
  <si>
    <t>Осетров Евгений</t>
  </si>
  <si>
    <t>2. Осетров Евгений</t>
  </si>
  <si>
    <t>Открытая (03.03.1996)/25</t>
  </si>
  <si>
    <t>81,15</t>
  </si>
  <si>
    <t>150,0</t>
  </si>
  <si>
    <t>Коваленко Антон</t>
  </si>
  <si>
    <t>1. Коваленко Антон</t>
  </si>
  <si>
    <t>Юноши 16 - 17 (26.02.2004)/17</t>
  </si>
  <si>
    <t>88,75</t>
  </si>
  <si>
    <t>172,5</t>
  </si>
  <si>
    <t>Семеренко Вадим</t>
  </si>
  <si>
    <t>1. Семеренко Вадим</t>
  </si>
  <si>
    <t>Открытая (04.07.1999)/21</t>
  </si>
  <si>
    <t>91,90</t>
  </si>
  <si>
    <t>235,0</t>
  </si>
  <si>
    <t>240,0</t>
  </si>
  <si>
    <t>109,9729</t>
  </si>
  <si>
    <t>116,0536</t>
  </si>
  <si>
    <t>139,0310</t>
  </si>
  <si>
    <t>136,3560</t>
  </si>
  <si>
    <t>135,8770</t>
  </si>
  <si>
    <t>106,5050</t>
  </si>
  <si>
    <t>Чемпионат Центра России
Одиночный подъём штанги на бицепс Любители
Белгород/Белгородская область 6 - 7 марта 2021 г.</t>
  </si>
  <si>
    <t>Подъем на бицепс</t>
  </si>
  <si>
    <t>1. Осетров Евгений</t>
  </si>
  <si>
    <t>Фатьянов Максим</t>
  </si>
  <si>
    <t>1. Фатьянов Максим</t>
  </si>
  <si>
    <t>Юниоры 20 - 23 (26.10.1997)/23</t>
  </si>
  <si>
    <t>98,65</t>
  </si>
  <si>
    <t xml:space="preserve">Новый Оскол/Белгородская область </t>
  </si>
  <si>
    <t>77,5</t>
  </si>
  <si>
    <t>82,5</t>
  </si>
  <si>
    <t>37,6245</t>
  </si>
  <si>
    <t>43,4858</t>
  </si>
  <si>
    <t>39,1563</t>
  </si>
  <si>
    <t>Чемпионат Центра России
Любители народный жим (1 вес)
Белгород/Белгородская область 6 - 7 марта 2021 г.</t>
  </si>
  <si>
    <t>НАП Н.Ж.</t>
  </si>
  <si>
    <t>Народный жим</t>
  </si>
  <si>
    <t>1. Желнов Яков</t>
  </si>
  <si>
    <t>Открытая (26.06.1992)/28</t>
  </si>
  <si>
    <t>77,70</t>
  </si>
  <si>
    <t>80,0</t>
  </si>
  <si>
    <t>32,0</t>
  </si>
  <si>
    <t>Тоннаж</t>
  </si>
  <si>
    <t>Чемпионат Центра России
Русская станова тяга любители 75 кг.
Белгород/Белгородская область 6 - 7 марта 2021 г.</t>
  </si>
  <si>
    <t>Атлетизм</t>
  </si>
  <si>
    <t>Русская становая</t>
  </si>
  <si>
    <t>ВЕСОВАЯ КАТЕГОРИЯ   All</t>
  </si>
  <si>
    <t>Малышева Светлана</t>
  </si>
  <si>
    <t>1. Малышева Светлана</t>
  </si>
  <si>
    <t>Мастера 50 - 54 (22.01.1970)/51</t>
  </si>
  <si>
    <t>81,10</t>
  </si>
  <si>
    <t xml:space="preserve">Курчатов/Курская область </t>
  </si>
  <si>
    <t>75,0</t>
  </si>
  <si>
    <t>36,0</t>
  </si>
  <si>
    <t>="2700,0"</t>
  </si>
  <si>
    <t>="33,2922"</t>
  </si>
  <si>
    <t xml:space="preserve">Малышев Евгений </t>
  </si>
  <si>
    <t xml:space="preserve">Атлетизм </t>
  </si>
  <si>
    <t>All</t>
  </si>
  <si>
    <t>2700,0</t>
  </si>
  <si>
    <t>33,2922</t>
  </si>
  <si>
    <t>Чемпионат Центра России
Русская станова тяга любители 150 кг.
Белгород/Белгородская область 6 - 7 марта 2021 г.</t>
  </si>
  <si>
    <t>24,0</t>
  </si>
  <si>
    <t>="3600,0"</t>
  </si>
  <si>
    <t>="33,9622"</t>
  </si>
  <si>
    <t>3600,0</t>
  </si>
  <si>
    <t>33,9622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</si>
</sst>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indent="2"/>
    </xf>
    <xf numFmtId="49" fontId="0" fillId="0" borderId="0" xfId="0" applyNumberFormat="1" applyFont="1" applyFill="1" applyBorder="1" applyAlignment="1">
      <alignment horizontal="left" indent="2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F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19.5703125" style="3" customWidth="1"/>
    <col min="8" max="8" width="4.5703125" style="3" customWidth="1"/>
    <col min="9" max="9" width="9.140625" style="3"/>
    <col min="10" max="10" width="10.140625" style="3" bestFit="1" customWidth="1"/>
    <col min="11" max="11" width="31" style="3" bestFit="1" customWidth="1"/>
    <col min="12" max="16384" width="9.140625" style="3"/>
  </cols>
  <sheetData>
    <row r="1" spans="1:11" s="2" customFormat="1" ht="29.1" customHeight="1" x14ac:dyDescent="0.2">
      <c r="A1" s="38" t="s">
        <v>289</v>
      </c>
      <c r="B1" s="39"/>
      <c r="C1" s="39"/>
      <c r="D1" s="39"/>
      <c r="E1" s="39"/>
      <c r="F1" s="39"/>
    </row>
    <row r="2" spans="1:11" s="2" customFormat="1" ht="62.1" customHeight="1" thickBot="1" x14ac:dyDescent="0.25">
      <c r="A2" s="40"/>
      <c r="B2" s="41"/>
      <c r="C2" s="41"/>
      <c r="D2" s="41"/>
      <c r="E2" s="41"/>
      <c r="F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272</v>
      </c>
      <c r="E3" s="46" t="s">
        <v>4</v>
      </c>
      <c r="F3" s="46" t="s">
        <v>7</v>
      </c>
      <c r="G3" s="1" t="s">
        <v>273</v>
      </c>
      <c r="I3" s="1" t="s">
        <v>270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</row>
    <row r="5" spans="1:11" ht="15" x14ac:dyDescent="0.2">
      <c r="A5" s="36" t="s">
        <v>274</v>
      </c>
      <c r="B5" s="37"/>
      <c r="C5" s="37"/>
      <c r="D5" s="37"/>
      <c r="E5" s="37"/>
      <c r="F5" s="37"/>
      <c r="G5" s="37"/>
      <c r="H5" s="37"/>
    </row>
    <row r="6" spans="1:11" x14ac:dyDescent="0.2">
      <c r="A6" s="6" t="s">
        <v>46</v>
      </c>
      <c r="B6" s="6" t="s">
        <v>47</v>
      </c>
      <c r="C6" s="6" t="s">
        <v>48</v>
      </c>
      <c r="D6" s="6" t="str">
        <f>"1,0000"</f>
        <v>1,0000</v>
      </c>
      <c r="E6" s="6" t="s">
        <v>49</v>
      </c>
      <c r="F6" s="6" t="s">
        <v>50</v>
      </c>
      <c r="G6" s="8" t="s">
        <v>231</v>
      </c>
      <c r="H6" s="8" t="s">
        <v>290</v>
      </c>
      <c r="I6" s="8" t="s">
        <v>291</v>
      </c>
      <c r="J6" s="8" t="s">
        <v>292</v>
      </c>
      <c r="K6" s="8" t="s">
        <v>53</v>
      </c>
    </row>
    <row r="8" spans="1:11" ht="15" x14ac:dyDescent="0.2">
      <c r="E8" s="9" t="s">
        <v>26</v>
      </c>
    </row>
    <row r="9" spans="1:11" ht="15" x14ac:dyDescent="0.2">
      <c r="E9" s="9" t="s">
        <v>27</v>
      </c>
    </row>
    <row r="10" spans="1:11" ht="15" x14ac:dyDescent="0.2">
      <c r="E10" s="9" t="s">
        <v>28</v>
      </c>
    </row>
    <row r="11" spans="1:11" ht="15" x14ac:dyDescent="0.2">
      <c r="E11" s="9" t="s">
        <v>29</v>
      </c>
    </row>
    <row r="12" spans="1:11" ht="15" x14ac:dyDescent="0.2">
      <c r="E12" s="9" t="s">
        <v>29</v>
      </c>
    </row>
    <row r="13" spans="1:11" ht="15" x14ac:dyDescent="0.2">
      <c r="E13" s="9" t="s">
        <v>30</v>
      </c>
    </row>
    <row r="14" spans="1:11" ht="15" x14ac:dyDescent="0.2">
      <c r="E14" s="9"/>
    </row>
    <row r="16" spans="1:11" ht="18" x14ac:dyDescent="0.25">
      <c r="A16" s="13" t="s">
        <v>31</v>
      </c>
      <c r="B16" s="13"/>
    </row>
    <row r="17" spans="1:5" ht="15" x14ac:dyDescent="0.2">
      <c r="A17" s="14" t="s">
        <v>32</v>
      </c>
      <c r="B17" s="14"/>
    </row>
    <row r="18" spans="1:5" ht="14.25" x14ac:dyDescent="0.2">
      <c r="A18" s="34"/>
      <c r="B18" s="17" t="s">
        <v>54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37</v>
      </c>
      <c r="E19" s="18" t="s">
        <v>285</v>
      </c>
    </row>
    <row r="20" spans="1:5" x14ac:dyDescent="0.2">
      <c r="A20" s="35" t="s">
        <v>45</v>
      </c>
      <c r="B20" s="4" t="s">
        <v>55</v>
      </c>
      <c r="C20" s="4" t="s">
        <v>286</v>
      </c>
      <c r="D20" s="4" t="s">
        <v>293</v>
      </c>
      <c r="E20" s="10" t="s">
        <v>294</v>
      </c>
    </row>
  </sheetData>
  <mergeCells count="8">
    <mergeCell ref="A5:H5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selection sqref="A1:M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31" style="4" bestFit="1" customWidth="1"/>
    <col min="14" max="16384" width="9.140625" style="3"/>
  </cols>
  <sheetData>
    <row r="1" spans="1:13" s="2" customFormat="1" ht="29.1" customHeight="1" x14ac:dyDescent="0.2">
      <c r="A1" s="38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2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12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42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49" t="s">
        <v>59</v>
      </c>
      <c r="B5" s="50"/>
      <c r="C5" s="50"/>
      <c r="D5" s="50"/>
      <c r="E5" s="50"/>
      <c r="F5" s="50"/>
      <c r="G5" s="50"/>
      <c r="H5" s="50"/>
      <c r="I5" s="50"/>
      <c r="J5" s="50"/>
    </row>
    <row r="6" spans="1:13" x14ac:dyDescent="0.2">
      <c r="A6" s="6" t="s">
        <v>61</v>
      </c>
      <c r="B6" s="6" t="s">
        <v>62</v>
      </c>
      <c r="C6" s="6" t="s">
        <v>63</v>
      </c>
      <c r="D6" s="6" t="str">
        <f>"0,9724"</f>
        <v>0,9724</v>
      </c>
      <c r="E6" s="6" t="s">
        <v>64</v>
      </c>
      <c r="F6" s="6" t="s">
        <v>65</v>
      </c>
      <c r="G6" s="8" t="s">
        <v>66</v>
      </c>
      <c r="H6" s="8" t="s">
        <v>67</v>
      </c>
      <c r="I6" s="8" t="s">
        <v>68</v>
      </c>
      <c r="J6" s="7"/>
      <c r="K6" s="11" t="str">
        <f>"42,5"</f>
        <v>42,5</v>
      </c>
      <c r="L6" s="12" t="str">
        <f>"44,6309"</f>
        <v>44,6309</v>
      </c>
      <c r="M6" s="6" t="s">
        <v>69</v>
      </c>
    </row>
    <row r="8" spans="1:13" ht="15" x14ac:dyDescent="0.2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</row>
    <row r="9" spans="1:13" x14ac:dyDescent="0.2">
      <c r="A9" s="6" t="s">
        <v>72</v>
      </c>
      <c r="B9" s="6" t="s">
        <v>73</v>
      </c>
      <c r="C9" s="6" t="s">
        <v>74</v>
      </c>
      <c r="D9" s="6" t="str">
        <f>"0,9513"</f>
        <v>0,9513</v>
      </c>
      <c r="E9" s="6" t="s">
        <v>49</v>
      </c>
      <c r="F9" s="6" t="s">
        <v>50</v>
      </c>
      <c r="G9" s="8" t="s">
        <v>75</v>
      </c>
      <c r="H9" s="7" t="s">
        <v>76</v>
      </c>
      <c r="I9" s="8" t="s">
        <v>76</v>
      </c>
      <c r="J9" s="7"/>
      <c r="K9" s="11" t="str">
        <f>"62,5"</f>
        <v>62,5</v>
      </c>
      <c r="L9" s="12" t="str">
        <f>"114,1620"</f>
        <v>114,1620</v>
      </c>
      <c r="M9" s="6" t="s">
        <v>53</v>
      </c>
    </row>
    <row r="11" spans="1:13" ht="15" x14ac:dyDescent="0.2">
      <c r="A11" s="36" t="s">
        <v>77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3" x14ac:dyDescent="0.2">
      <c r="A12" s="19" t="s">
        <v>79</v>
      </c>
      <c r="B12" s="19" t="s">
        <v>80</v>
      </c>
      <c r="C12" s="19" t="s">
        <v>81</v>
      </c>
      <c r="D12" s="19" t="str">
        <f>"0,7625"</f>
        <v>0,7625</v>
      </c>
      <c r="E12" s="19" t="s">
        <v>64</v>
      </c>
      <c r="F12" s="19" t="s">
        <v>65</v>
      </c>
      <c r="G12" s="20" t="s">
        <v>82</v>
      </c>
      <c r="H12" s="21" t="s">
        <v>82</v>
      </c>
      <c r="I12" s="20" t="s">
        <v>75</v>
      </c>
      <c r="J12" s="20"/>
      <c r="K12" s="28" t="str">
        <f>"52,5"</f>
        <v>52,5</v>
      </c>
      <c r="L12" s="29" t="str">
        <f>"49,2384"</f>
        <v>49,2384</v>
      </c>
      <c r="M12" s="19" t="s">
        <v>69</v>
      </c>
    </row>
    <row r="13" spans="1:13" x14ac:dyDescent="0.2">
      <c r="A13" s="22" t="s">
        <v>84</v>
      </c>
      <c r="B13" s="22" t="s">
        <v>85</v>
      </c>
      <c r="C13" s="22" t="s">
        <v>86</v>
      </c>
      <c r="D13" s="22" t="str">
        <f>"0,7283"</f>
        <v>0,7283</v>
      </c>
      <c r="E13" s="22" t="s">
        <v>64</v>
      </c>
      <c r="F13" s="22" t="s">
        <v>65</v>
      </c>
      <c r="G13" s="24" t="s">
        <v>87</v>
      </c>
      <c r="H13" s="24" t="s">
        <v>88</v>
      </c>
      <c r="I13" s="23" t="s">
        <v>89</v>
      </c>
      <c r="J13" s="23"/>
      <c r="K13" s="30" t="str">
        <f>"70,0"</f>
        <v>70,0</v>
      </c>
      <c r="L13" s="31" t="str">
        <f>"55,0557"</f>
        <v>55,0557</v>
      </c>
      <c r="M13" s="22" t="s">
        <v>69</v>
      </c>
    </row>
    <row r="15" spans="1:13" ht="15" x14ac:dyDescent="0.2">
      <c r="A15" s="36" t="s">
        <v>90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3" x14ac:dyDescent="0.2">
      <c r="A16" s="19" t="s">
        <v>92</v>
      </c>
      <c r="B16" s="19" t="s">
        <v>93</v>
      </c>
      <c r="C16" s="19" t="s">
        <v>94</v>
      </c>
      <c r="D16" s="19" t="str">
        <f>"0,6716"</f>
        <v>0,6716</v>
      </c>
      <c r="E16" s="19" t="s">
        <v>95</v>
      </c>
      <c r="F16" s="19" t="s">
        <v>96</v>
      </c>
      <c r="G16" s="21" t="s">
        <v>21</v>
      </c>
      <c r="H16" s="21" t="s">
        <v>97</v>
      </c>
      <c r="I16" s="21" t="s">
        <v>98</v>
      </c>
      <c r="J16" s="20"/>
      <c r="K16" s="28" t="str">
        <f>"145,0"</f>
        <v>145,0</v>
      </c>
      <c r="L16" s="29" t="str">
        <f>"97,3820"</f>
        <v>97,3820</v>
      </c>
      <c r="M16" s="19" t="s">
        <v>99</v>
      </c>
    </row>
    <row r="17" spans="1:13" x14ac:dyDescent="0.2">
      <c r="A17" s="25" t="s">
        <v>101</v>
      </c>
      <c r="B17" s="25" t="s">
        <v>102</v>
      </c>
      <c r="C17" s="25" t="s">
        <v>103</v>
      </c>
      <c r="D17" s="25" t="str">
        <f>"0,6662"</f>
        <v>0,6662</v>
      </c>
      <c r="E17" s="25" t="s">
        <v>19</v>
      </c>
      <c r="F17" s="25" t="s">
        <v>65</v>
      </c>
      <c r="G17" s="27" t="s">
        <v>97</v>
      </c>
      <c r="H17" s="27" t="s">
        <v>98</v>
      </c>
      <c r="I17" s="26" t="s">
        <v>104</v>
      </c>
      <c r="J17" s="26"/>
      <c r="K17" s="32" t="str">
        <f>"145,0"</f>
        <v>145,0</v>
      </c>
      <c r="L17" s="33" t="str">
        <f>"96,6062"</f>
        <v>96,6062</v>
      </c>
      <c r="M17" s="25" t="s">
        <v>105</v>
      </c>
    </row>
    <row r="18" spans="1:13" x14ac:dyDescent="0.2">
      <c r="A18" s="22" t="s">
        <v>107</v>
      </c>
      <c r="B18" s="22" t="s">
        <v>108</v>
      </c>
      <c r="C18" s="22" t="s">
        <v>109</v>
      </c>
      <c r="D18" s="22" t="str">
        <f>"0,6812"</f>
        <v>0,6812</v>
      </c>
      <c r="E18" s="22" t="s">
        <v>110</v>
      </c>
      <c r="F18" s="22" t="s">
        <v>65</v>
      </c>
      <c r="G18" s="23" t="s">
        <v>111</v>
      </c>
      <c r="H18" s="24" t="s">
        <v>21</v>
      </c>
      <c r="I18" s="23" t="s">
        <v>23</v>
      </c>
      <c r="J18" s="23"/>
      <c r="K18" s="30" t="str">
        <f>"130,0"</f>
        <v>130,0</v>
      </c>
      <c r="L18" s="31" t="str">
        <f>"88,5560"</f>
        <v>88,5560</v>
      </c>
      <c r="M18" s="22" t="s">
        <v>25</v>
      </c>
    </row>
    <row r="20" spans="1:13" ht="15" x14ac:dyDescent="0.2">
      <c r="A20" s="36" t="s">
        <v>112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3" x14ac:dyDescent="0.2">
      <c r="A21" s="6" t="s">
        <v>114</v>
      </c>
      <c r="B21" s="6" t="s">
        <v>115</v>
      </c>
      <c r="C21" s="6" t="s">
        <v>116</v>
      </c>
      <c r="D21" s="6" t="str">
        <f>"0,6254"</f>
        <v>0,6254</v>
      </c>
      <c r="E21" s="6" t="s">
        <v>64</v>
      </c>
      <c r="F21" s="6" t="s">
        <v>65</v>
      </c>
      <c r="G21" s="8" t="s">
        <v>117</v>
      </c>
      <c r="H21" s="8" t="s">
        <v>118</v>
      </c>
      <c r="I21" s="8" t="s">
        <v>119</v>
      </c>
      <c r="J21" s="7"/>
      <c r="K21" s="11" t="str">
        <f>"120,0"</f>
        <v>120,0</v>
      </c>
      <c r="L21" s="12" t="str">
        <f>"75,7234"</f>
        <v>75,7234</v>
      </c>
      <c r="M21" s="6" t="s">
        <v>25</v>
      </c>
    </row>
    <row r="23" spans="1:13" ht="15" x14ac:dyDescent="0.2">
      <c r="A23" s="36" t="s">
        <v>14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3" x14ac:dyDescent="0.2">
      <c r="A24" s="6" t="s">
        <v>120</v>
      </c>
      <c r="B24" s="6" t="s">
        <v>121</v>
      </c>
      <c r="C24" s="6" t="s">
        <v>122</v>
      </c>
      <c r="D24" s="6" t="str">
        <f>"0,5857"</f>
        <v>0,5857</v>
      </c>
      <c r="E24" s="6" t="s">
        <v>123</v>
      </c>
      <c r="F24" s="6" t="s">
        <v>65</v>
      </c>
      <c r="G24" s="7" t="s">
        <v>21</v>
      </c>
      <c r="H24" s="7" t="s">
        <v>21</v>
      </c>
      <c r="I24" s="7" t="s">
        <v>21</v>
      </c>
      <c r="J24" s="7"/>
      <c r="K24" s="11" t="str">
        <f>"0.00"</f>
        <v>0.00</v>
      </c>
      <c r="L24" s="12" t="str">
        <f>"0,0000"</f>
        <v>0,0000</v>
      </c>
      <c r="M24" s="6" t="s">
        <v>25</v>
      </c>
    </row>
    <row r="26" spans="1:13" ht="15" x14ac:dyDescent="0.2">
      <c r="A26" s="36" t="s">
        <v>124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3" x14ac:dyDescent="0.2">
      <c r="A27" s="19" t="s">
        <v>126</v>
      </c>
      <c r="B27" s="19" t="s">
        <v>127</v>
      </c>
      <c r="C27" s="19" t="s">
        <v>128</v>
      </c>
      <c r="D27" s="19" t="str">
        <f>"0,5580"</f>
        <v>0,5580</v>
      </c>
      <c r="E27" s="19" t="s">
        <v>64</v>
      </c>
      <c r="F27" s="19" t="s">
        <v>65</v>
      </c>
      <c r="G27" s="21" t="s">
        <v>76</v>
      </c>
      <c r="H27" s="21" t="s">
        <v>129</v>
      </c>
      <c r="I27" s="20" t="s">
        <v>89</v>
      </c>
      <c r="J27" s="20"/>
      <c r="K27" s="28" t="str">
        <f>"67,5"</f>
        <v>67,5</v>
      </c>
      <c r="L27" s="29" t="str">
        <f>"40,6746"</f>
        <v>40,6746</v>
      </c>
      <c r="M27" s="19" t="s">
        <v>69</v>
      </c>
    </row>
    <row r="28" spans="1:13" x14ac:dyDescent="0.2">
      <c r="A28" s="22" t="s">
        <v>131</v>
      </c>
      <c r="B28" s="22" t="s">
        <v>132</v>
      </c>
      <c r="C28" s="22" t="s">
        <v>133</v>
      </c>
      <c r="D28" s="22" t="str">
        <f>"0,5540"</f>
        <v>0,5540</v>
      </c>
      <c r="E28" s="22" t="s">
        <v>134</v>
      </c>
      <c r="F28" s="22" t="s">
        <v>65</v>
      </c>
      <c r="G28" s="24" t="s">
        <v>135</v>
      </c>
      <c r="H28" s="24" t="s">
        <v>136</v>
      </c>
      <c r="I28" s="24" t="s">
        <v>137</v>
      </c>
      <c r="J28" s="23"/>
      <c r="K28" s="30" t="str">
        <f>"165,0"</f>
        <v>165,0</v>
      </c>
      <c r="L28" s="31" t="str">
        <f>"91,4100"</f>
        <v>91,4100</v>
      </c>
      <c r="M28" s="22" t="s">
        <v>138</v>
      </c>
    </row>
    <row r="30" spans="1:13" ht="15" x14ac:dyDescent="0.2">
      <c r="A30" s="36" t="s">
        <v>139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3" x14ac:dyDescent="0.2">
      <c r="A31" s="19" t="s">
        <v>141</v>
      </c>
      <c r="B31" s="19" t="s">
        <v>142</v>
      </c>
      <c r="C31" s="19" t="s">
        <v>143</v>
      </c>
      <c r="D31" s="19" t="str">
        <f>"0,5254"</f>
        <v>0,5254</v>
      </c>
      <c r="E31" s="19" t="s">
        <v>110</v>
      </c>
      <c r="F31" s="19" t="s">
        <v>65</v>
      </c>
      <c r="G31" s="21" t="s">
        <v>144</v>
      </c>
      <c r="H31" s="21" t="s">
        <v>145</v>
      </c>
      <c r="I31" s="20" t="s">
        <v>146</v>
      </c>
      <c r="J31" s="20"/>
      <c r="K31" s="28" t="str">
        <f>"202,5"</f>
        <v>202,5</v>
      </c>
      <c r="L31" s="29" t="str">
        <f>"106,3935"</f>
        <v>106,3935</v>
      </c>
      <c r="M31" s="19" t="s">
        <v>25</v>
      </c>
    </row>
    <row r="32" spans="1:13" x14ac:dyDescent="0.2">
      <c r="A32" s="22" t="s">
        <v>148</v>
      </c>
      <c r="B32" s="22" t="s">
        <v>149</v>
      </c>
      <c r="C32" s="22" t="s">
        <v>150</v>
      </c>
      <c r="D32" s="22" t="str">
        <f>"0,5271"</f>
        <v>0,5271</v>
      </c>
      <c r="E32" s="22" t="s">
        <v>19</v>
      </c>
      <c r="F32" s="22" t="s">
        <v>65</v>
      </c>
      <c r="G32" s="24" t="s">
        <v>136</v>
      </c>
      <c r="H32" s="24" t="s">
        <v>151</v>
      </c>
      <c r="I32" s="24" t="s">
        <v>152</v>
      </c>
      <c r="J32" s="23"/>
      <c r="K32" s="30" t="str">
        <f>"175,0"</f>
        <v>175,0</v>
      </c>
      <c r="L32" s="31" t="str">
        <f>"92,2425"</f>
        <v>92,2425</v>
      </c>
      <c r="M32" s="22" t="s">
        <v>25</v>
      </c>
    </row>
    <row r="34" spans="1:5" ht="15" x14ac:dyDescent="0.2">
      <c r="E34" s="9" t="s">
        <v>26</v>
      </c>
    </row>
    <row r="35" spans="1:5" ht="15" x14ac:dyDescent="0.2">
      <c r="E35" s="9" t="s">
        <v>27</v>
      </c>
    </row>
    <row r="36" spans="1:5" ht="15" x14ac:dyDescent="0.2">
      <c r="E36" s="9" t="s">
        <v>28</v>
      </c>
    </row>
    <row r="37" spans="1:5" ht="15" x14ac:dyDescent="0.2">
      <c r="E37" s="9" t="s">
        <v>29</v>
      </c>
    </row>
    <row r="38" spans="1:5" ht="15" x14ac:dyDescent="0.2">
      <c r="E38" s="9" t="s">
        <v>29</v>
      </c>
    </row>
    <row r="39" spans="1:5" ht="15" x14ac:dyDescent="0.2">
      <c r="E39" s="9" t="s">
        <v>30</v>
      </c>
    </row>
    <row r="40" spans="1:5" ht="15" x14ac:dyDescent="0.2">
      <c r="E40" s="9"/>
    </row>
    <row r="42" spans="1:5" ht="18" x14ac:dyDescent="0.25">
      <c r="A42" s="13" t="s">
        <v>31</v>
      </c>
      <c r="B42" s="13"/>
    </row>
    <row r="43" spans="1:5" ht="15" x14ac:dyDescent="0.2">
      <c r="A43" s="14" t="s">
        <v>153</v>
      </c>
      <c r="B43" s="14"/>
    </row>
    <row r="44" spans="1:5" ht="14.25" x14ac:dyDescent="0.2">
      <c r="A44" s="16"/>
      <c r="B44" s="17" t="s">
        <v>154</v>
      </c>
    </row>
    <row r="45" spans="1:5" ht="15" x14ac:dyDescent="0.2">
      <c r="A45" s="18" t="s">
        <v>34</v>
      </c>
      <c r="B45" s="18" t="s">
        <v>35</v>
      </c>
      <c r="C45" s="18" t="s">
        <v>36</v>
      </c>
      <c r="D45" s="18" t="s">
        <v>37</v>
      </c>
      <c r="E45" s="18" t="s">
        <v>38</v>
      </c>
    </row>
    <row r="46" spans="1:5" x14ac:dyDescent="0.2">
      <c r="A46" s="15" t="s">
        <v>60</v>
      </c>
      <c r="B46" s="4" t="s">
        <v>155</v>
      </c>
      <c r="C46" s="4" t="s">
        <v>156</v>
      </c>
      <c r="D46" s="4" t="s">
        <v>68</v>
      </c>
      <c r="E46" s="10" t="s">
        <v>157</v>
      </c>
    </row>
    <row r="48" spans="1:5" ht="14.25" x14ac:dyDescent="0.2">
      <c r="A48" s="16"/>
      <c r="B48" s="17" t="s">
        <v>33</v>
      </c>
    </row>
    <row r="49" spans="1:5" ht="15" x14ac:dyDescent="0.2">
      <c r="A49" s="18" t="s">
        <v>34</v>
      </c>
      <c r="B49" s="18" t="s">
        <v>35</v>
      </c>
      <c r="C49" s="18" t="s">
        <v>36</v>
      </c>
      <c r="D49" s="18" t="s">
        <v>37</v>
      </c>
      <c r="E49" s="18" t="s">
        <v>38</v>
      </c>
    </row>
    <row r="50" spans="1:5" x14ac:dyDescent="0.2">
      <c r="A50" s="15" t="s">
        <v>71</v>
      </c>
      <c r="B50" s="4" t="s">
        <v>158</v>
      </c>
      <c r="C50" s="4" t="s">
        <v>159</v>
      </c>
      <c r="D50" s="4" t="s">
        <v>76</v>
      </c>
      <c r="E50" s="10" t="s">
        <v>160</v>
      </c>
    </row>
    <row r="53" spans="1:5" ht="15" x14ac:dyDescent="0.2">
      <c r="A53" s="14" t="s">
        <v>32</v>
      </c>
      <c r="B53" s="14"/>
    </row>
    <row r="54" spans="1:5" ht="14.25" x14ac:dyDescent="0.2">
      <c r="A54" s="16"/>
      <c r="B54" s="17" t="s">
        <v>161</v>
      </c>
    </row>
    <row r="55" spans="1:5" ht="15" x14ac:dyDescent="0.2">
      <c r="A55" s="18" t="s">
        <v>34</v>
      </c>
      <c r="B55" s="18" t="s">
        <v>35</v>
      </c>
      <c r="C55" s="18" t="s">
        <v>36</v>
      </c>
      <c r="D55" s="18" t="s">
        <v>37</v>
      </c>
      <c r="E55" s="18" t="s">
        <v>38</v>
      </c>
    </row>
    <row r="56" spans="1:5" x14ac:dyDescent="0.2">
      <c r="A56" s="15" t="s">
        <v>83</v>
      </c>
      <c r="B56" s="4" t="s">
        <v>155</v>
      </c>
      <c r="C56" s="4" t="s">
        <v>162</v>
      </c>
      <c r="D56" s="4" t="s">
        <v>88</v>
      </c>
      <c r="E56" s="10" t="s">
        <v>163</v>
      </c>
    </row>
    <row r="57" spans="1:5" x14ac:dyDescent="0.2">
      <c r="A57" s="15" t="s">
        <v>78</v>
      </c>
      <c r="B57" s="4" t="s">
        <v>164</v>
      </c>
      <c r="C57" s="4" t="s">
        <v>162</v>
      </c>
      <c r="D57" s="4" t="s">
        <v>82</v>
      </c>
      <c r="E57" s="10" t="s">
        <v>165</v>
      </c>
    </row>
    <row r="58" spans="1:5" x14ac:dyDescent="0.2">
      <c r="A58" s="15" t="s">
        <v>125</v>
      </c>
      <c r="B58" s="4" t="s">
        <v>155</v>
      </c>
      <c r="C58" s="4" t="s">
        <v>166</v>
      </c>
      <c r="D58" s="4" t="s">
        <v>129</v>
      </c>
      <c r="E58" s="10" t="s">
        <v>167</v>
      </c>
    </row>
    <row r="60" spans="1:5" ht="14.25" x14ac:dyDescent="0.2">
      <c r="A60" s="16"/>
      <c r="B60" s="17" t="s">
        <v>54</v>
      </c>
    </row>
    <row r="61" spans="1:5" ht="15" x14ac:dyDescent="0.2">
      <c r="A61" s="18" t="s">
        <v>34</v>
      </c>
      <c r="B61" s="18" t="s">
        <v>35</v>
      </c>
      <c r="C61" s="18" t="s">
        <v>36</v>
      </c>
      <c r="D61" s="18" t="s">
        <v>37</v>
      </c>
      <c r="E61" s="18" t="s">
        <v>38</v>
      </c>
    </row>
    <row r="62" spans="1:5" x14ac:dyDescent="0.2">
      <c r="A62" s="15" t="s">
        <v>140</v>
      </c>
      <c r="B62" s="4" t="s">
        <v>55</v>
      </c>
      <c r="C62" s="4" t="s">
        <v>168</v>
      </c>
      <c r="D62" s="4" t="s">
        <v>145</v>
      </c>
      <c r="E62" s="10" t="s">
        <v>169</v>
      </c>
    </row>
    <row r="64" spans="1:5" ht="14.25" x14ac:dyDescent="0.2">
      <c r="A64" s="16"/>
      <c r="B64" s="17" t="s">
        <v>170</v>
      </c>
    </row>
    <row r="65" spans="1:5" ht="15" x14ac:dyDescent="0.2">
      <c r="A65" s="18" t="s">
        <v>34</v>
      </c>
      <c r="B65" s="18" t="s">
        <v>35</v>
      </c>
      <c r="C65" s="18" t="s">
        <v>36</v>
      </c>
      <c r="D65" s="18" t="s">
        <v>37</v>
      </c>
      <c r="E65" s="18" t="s">
        <v>38</v>
      </c>
    </row>
    <row r="66" spans="1:5" x14ac:dyDescent="0.2">
      <c r="A66" s="15" t="s">
        <v>91</v>
      </c>
      <c r="B66" s="4" t="s">
        <v>170</v>
      </c>
      <c r="C66" s="4" t="s">
        <v>171</v>
      </c>
      <c r="D66" s="4" t="s">
        <v>98</v>
      </c>
      <c r="E66" s="10" t="s">
        <v>172</v>
      </c>
    </row>
    <row r="67" spans="1:5" x14ac:dyDescent="0.2">
      <c r="A67" s="15" t="s">
        <v>100</v>
      </c>
      <c r="B67" s="4" t="s">
        <v>170</v>
      </c>
      <c r="C67" s="4" t="s">
        <v>171</v>
      </c>
      <c r="D67" s="4" t="s">
        <v>98</v>
      </c>
      <c r="E67" s="10" t="s">
        <v>173</v>
      </c>
    </row>
    <row r="68" spans="1:5" x14ac:dyDescent="0.2">
      <c r="A68" s="15" t="s">
        <v>147</v>
      </c>
      <c r="B68" s="4" t="s">
        <v>170</v>
      </c>
      <c r="C68" s="4" t="s">
        <v>168</v>
      </c>
      <c r="D68" s="4" t="s">
        <v>152</v>
      </c>
      <c r="E68" s="10" t="s">
        <v>174</v>
      </c>
    </row>
    <row r="69" spans="1:5" x14ac:dyDescent="0.2">
      <c r="A69" s="15" t="s">
        <v>106</v>
      </c>
      <c r="B69" s="4" t="s">
        <v>170</v>
      </c>
      <c r="C69" s="4" t="s">
        <v>171</v>
      </c>
      <c r="D69" s="4" t="s">
        <v>21</v>
      </c>
      <c r="E69" s="10" t="s">
        <v>175</v>
      </c>
    </row>
    <row r="71" spans="1:5" ht="14.25" x14ac:dyDescent="0.2">
      <c r="A71" s="16"/>
      <c r="B71" s="17" t="s">
        <v>33</v>
      </c>
    </row>
    <row r="72" spans="1:5" ht="15" x14ac:dyDescent="0.2">
      <c r="A72" s="18" t="s">
        <v>34</v>
      </c>
      <c r="B72" s="18" t="s">
        <v>35</v>
      </c>
      <c r="C72" s="18" t="s">
        <v>36</v>
      </c>
      <c r="D72" s="18" t="s">
        <v>37</v>
      </c>
      <c r="E72" s="18" t="s">
        <v>38</v>
      </c>
    </row>
    <row r="73" spans="1:5" x14ac:dyDescent="0.2">
      <c r="A73" s="15" t="s">
        <v>130</v>
      </c>
      <c r="B73" s="4" t="s">
        <v>176</v>
      </c>
      <c r="C73" s="4" t="s">
        <v>166</v>
      </c>
      <c r="D73" s="4" t="s">
        <v>137</v>
      </c>
      <c r="E73" s="10" t="s">
        <v>177</v>
      </c>
    </row>
    <row r="74" spans="1:5" x14ac:dyDescent="0.2">
      <c r="A74" s="15" t="s">
        <v>113</v>
      </c>
      <c r="B74" s="4" t="s">
        <v>176</v>
      </c>
      <c r="C74" s="4" t="s">
        <v>178</v>
      </c>
      <c r="D74" s="4" t="s">
        <v>119</v>
      </c>
      <c r="E74" s="10" t="s">
        <v>179</v>
      </c>
    </row>
  </sheetData>
  <mergeCells count="19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0:J30"/>
    <mergeCell ref="A8:J8"/>
    <mergeCell ref="A11:J11"/>
    <mergeCell ref="A15:J15"/>
    <mergeCell ref="A20:J20"/>
    <mergeCell ref="A23:J23"/>
    <mergeCell ref="A26:J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31" style="4" bestFit="1" customWidth="1"/>
    <col min="14" max="16384" width="9.140625" style="3"/>
  </cols>
  <sheetData>
    <row r="1" spans="1:13" s="2" customFormat="1" ht="29.1" customHeight="1" x14ac:dyDescent="0.2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2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12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42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49" t="s">
        <v>44</v>
      </c>
      <c r="B5" s="50"/>
      <c r="C5" s="50"/>
      <c r="D5" s="50"/>
      <c r="E5" s="50"/>
      <c r="F5" s="50"/>
      <c r="G5" s="50"/>
      <c r="H5" s="50"/>
      <c r="I5" s="50"/>
      <c r="J5" s="50"/>
    </row>
    <row r="6" spans="1:13" x14ac:dyDescent="0.2">
      <c r="A6" s="6" t="s">
        <v>46</v>
      </c>
      <c r="B6" s="6" t="s">
        <v>47</v>
      </c>
      <c r="C6" s="6" t="s">
        <v>48</v>
      </c>
      <c r="D6" s="6" t="str">
        <f>"0,5421"</f>
        <v>0,5421</v>
      </c>
      <c r="E6" s="6" t="s">
        <v>49</v>
      </c>
      <c r="F6" s="6" t="s">
        <v>50</v>
      </c>
      <c r="G6" s="8" t="s">
        <v>51</v>
      </c>
      <c r="H6" s="7" t="s">
        <v>52</v>
      </c>
      <c r="I6" s="7" t="s">
        <v>52</v>
      </c>
      <c r="J6" s="7"/>
      <c r="K6" s="11" t="str">
        <f>"180,0"</f>
        <v>180,0</v>
      </c>
      <c r="L6" s="12" t="str">
        <f>"97,5780"</f>
        <v>97,5780</v>
      </c>
      <c r="M6" s="6" t="s">
        <v>53</v>
      </c>
    </row>
    <row r="8" spans="1:13" ht="15" x14ac:dyDescent="0.2">
      <c r="E8" s="9" t="s">
        <v>26</v>
      </c>
    </row>
    <row r="9" spans="1:13" ht="15" x14ac:dyDescent="0.2">
      <c r="E9" s="9" t="s">
        <v>27</v>
      </c>
    </row>
    <row r="10" spans="1:13" ht="15" x14ac:dyDescent="0.2">
      <c r="E10" s="9" t="s">
        <v>28</v>
      </c>
    </row>
    <row r="11" spans="1:13" ht="15" x14ac:dyDescent="0.2">
      <c r="E11" s="9" t="s">
        <v>29</v>
      </c>
    </row>
    <row r="12" spans="1:13" ht="15" x14ac:dyDescent="0.2">
      <c r="E12" s="9" t="s">
        <v>29</v>
      </c>
    </row>
    <row r="13" spans="1:13" ht="15" x14ac:dyDescent="0.2">
      <c r="E13" s="9" t="s">
        <v>30</v>
      </c>
    </row>
    <row r="14" spans="1:13" ht="15" x14ac:dyDescent="0.2">
      <c r="E14" s="9"/>
    </row>
    <row r="16" spans="1:13" ht="18" x14ac:dyDescent="0.25">
      <c r="A16" s="13" t="s">
        <v>31</v>
      </c>
      <c r="B16" s="13"/>
    </row>
    <row r="17" spans="1:5" ht="15" x14ac:dyDescent="0.2">
      <c r="A17" s="14" t="s">
        <v>32</v>
      </c>
      <c r="B17" s="14"/>
    </row>
    <row r="18" spans="1:5" ht="14.25" x14ac:dyDescent="0.2">
      <c r="A18" s="16"/>
      <c r="B18" s="17" t="s">
        <v>54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37</v>
      </c>
      <c r="E19" s="18" t="s">
        <v>38</v>
      </c>
    </row>
    <row r="20" spans="1:5" x14ac:dyDescent="0.2">
      <c r="A20" s="15" t="s">
        <v>45</v>
      </c>
      <c r="B20" s="4" t="s">
        <v>55</v>
      </c>
      <c r="C20" s="4" t="s">
        <v>56</v>
      </c>
      <c r="D20" s="4" t="s">
        <v>51</v>
      </c>
      <c r="E20" s="10" t="s">
        <v>57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8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2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12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42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49" t="s">
        <v>14</v>
      </c>
      <c r="B5" s="50"/>
      <c r="C5" s="50"/>
      <c r="D5" s="50"/>
      <c r="E5" s="50"/>
      <c r="F5" s="50"/>
      <c r="G5" s="50"/>
      <c r="H5" s="50"/>
      <c r="I5" s="50"/>
      <c r="J5" s="50"/>
    </row>
    <row r="6" spans="1:13" x14ac:dyDescent="0.2">
      <c r="A6" s="6" t="s">
        <v>16</v>
      </c>
      <c r="B6" s="6" t="s">
        <v>17</v>
      </c>
      <c r="C6" s="6" t="s">
        <v>18</v>
      </c>
      <c r="D6" s="6" t="str">
        <f>"0,6047"</f>
        <v>0,6047</v>
      </c>
      <c r="E6" s="6" t="s">
        <v>19</v>
      </c>
      <c r="F6" s="6" t="s">
        <v>20</v>
      </c>
      <c r="G6" s="8" t="s">
        <v>21</v>
      </c>
      <c r="H6" s="8" t="s">
        <v>22</v>
      </c>
      <c r="I6" s="7" t="s">
        <v>23</v>
      </c>
      <c r="J6" s="7"/>
      <c r="K6" s="11" t="str">
        <f>"135,0"</f>
        <v>135,0</v>
      </c>
      <c r="L6" s="12" t="str">
        <f>"87,2745"</f>
        <v>87,2745</v>
      </c>
      <c r="M6" s="6" t="s">
        <v>25</v>
      </c>
    </row>
    <row r="8" spans="1:13" ht="15" x14ac:dyDescent="0.2">
      <c r="E8" s="9" t="s">
        <v>26</v>
      </c>
    </row>
    <row r="9" spans="1:13" ht="15" x14ac:dyDescent="0.2">
      <c r="E9" s="9" t="s">
        <v>27</v>
      </c>
    </row>
    <row r="10" spans="1:13" ht="15" x14ac:dyDescent="0.2">
      <c r="E10" s="9" t="s">
        <v>28</v>
      </c>
    </row>
    <row r="11" spans="1:13" ht="15" x14ac:dyDescent="0.2">
      <c r="E11" s="9" t="s">
        <v>29</v>
      </c>
    </row>
    <row r="12" spans="1:13" ht="15" x14ac:dyDescent="0.2">
      <c r="E12" s="9" t="s">
        <v>29</v>
      </c>
    </row>
    <row r="13" spans="1:13" ht="15" x14ac:dyDescent="0.2">
      <c r="E13" s="9" t="s">
        <v>30</v>
      </c>
    </row>
    <row r="14" spans="1:13" ht="15" x14ac:dyDescent="0.2">
      <c r="E14" s="9"/>
    </row>
    <row r="16" spans="1:13" ht="18" x14ac:dyDescent="0.25">
      <c r="A16" s="13" t="s">
        <v>31</v>
      </c>
      <c r="B16" s="13"/>
    </row>
    <row r="17" spans="1:5" ht="15" x14ac:dyDescent="0.2">
      <c r="A17" s="14" t="s">
        <v>32</v>
      </c>
      <c r="B17" s="14"/>
    </row>
    <row r="18" spans="1:5" ht="14.25" x14ac:dyDescent="0.2">
      <c r="A18" s="16"/>
      <c r="B18" s="17" t="s">
        <v>33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37</v>
      </c>
      <c r="E19" s="18" t="s">
        <v>38</v>
      </c>
    </row>
    <row r="20" spans="1:5" x14ac:dyDescent="0.2">
      <c r="A20" s="15" t="s">
        <v>15</v>
      </c>
      <c r="B20" s="4" t="s">
        <v>39</v>
      </c>
      <c r="C20" s="4" t="s">
        <v>40</v>
      </c>
      <c r="D20" s="4" t="s">
        <v>22</v>
      </c>
      <c r="E20" s="10" t="s">
        <v>41</v>
      </c>
    </row>
  </sheetData>
  <mergeCells count="12">
    <mergeCell ref="A5:J5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19.5703125" style="3" customWidth="1"/>
    <col min="8" max="8" width="4.5703125" style="3" customWidth="1"/>
    <col min="9" max="9" width="9.140625" style="3"/>
    <col min="10" max="10" width="10.140625" style="3" bestFit="1" customWidth="1"/>
    <col min="11" max="11" width="17.85546875" style="3" bestFit="1" customWidth="1"/>
    <col min="12" max="16384" width="9.140625" style="3"/>
  </cols>
  <sheetData>
    <row r="1" spans="1:11" s="2" customFormat="1" ht="29.1" customHeight="1" x14ac:dyDescent="0.2">
      <c r="A1" s="38" t="s">
        <v>271</v>
      </c>
      <c r="B1" s="39"/>
      <c r="C1" s="39"/>
      <c r="D1" s="39"/>
      <c r="E1" s="39"/>
      <c r="F1" s="39"/>
    </row>
    <row r="2" spans="1:11" s="2" customFormat="1" ht="62.1" customHeight="1" thickBot="1" x14ac:dyDescent="0.25">
      <c r="A2" s="40"/>
      <c r="B2" s="41"/>
      <c r="C2" s="41"/>
      <c r="D2" s="41"/>
      <c r="E2" s="41"/>
      <c r="F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272</v>
      </c>
      <c r="E3" s="46" t="s">
        <v>4</v>
      </c>
      <c r="F3" s="46" t="s">
        <v>7</v>
      </c>
      <c r="G3" s="1" t="s">
        <v>273</v>
      </c>
      <c r="I3" s="1" t="s">
        <v>270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</row>
    <row r="5" spans="1:11" ht="15" x14ac:dyDescent="0.2">
      <c r="A5" s="36" t="s">
        <v>274</v>
      </c>
      <c r="B5" s="37"/>
      <c r="C5" s="37"/>
      <c r="D5" s="37"/>
      <c r="E5" s="37"/>
      <c r="F5" s="37"/>
      <c r="G5" s="37"/>
      <c r="H5" s="37"/>
    </row>
    <row r="6" spans="1:11" x14ac:dyDescent="0.2">
      <c r="A6" s="6" t="s">
        <v>276</v>
      </c>
      <c r="B6" s="6" t="s">
        <v>277</v>
      </c>
      <c r="C6" s="6" t="s">
        <v>278</v>
      </c>
      <c r="D6" s="6" t="str">
        <f>"1,0000"</f>
        <v>1,0000</v>
      </c>
      <c r="E6" s="6" t="s">
        <v>123</v>
      </c>
      <c r="F6" s="6" t="s">
        <v>279</v>
      </c>
      <c r="G6" s="8" t="s">
        <v>280</v>
      </c>
      <c r="H6" s="8" t="s">
        <v>281</v>
      </c>
      <c r="I6" s="8" t="s">
        <v>282</v>
      </c>
      <c r="J6" s="8" t="s">
        <v>283</v>
      </c>
      <c r="K6" s="8" t="s">
        <v>284</v>
      </c>
    </row>
    <row r="8" spans="1:11" ht="15" x14ac:dyDescent="0.2">
      <c r="E8" s="9" t="s">
        <v>26</v>
      </c>
    </row>
    <row r="9" spans="1:11" ht="15" x14ac:dyDescent="0.2">
      <c r="E9" s="9" t="s">
        <v>27</v>
      </c>
    </row>
    <row r="10" spans="1:11" ht="15" x14ac:dyDescent="0.2">
      <c r="E10" s="9" t="s">
        <v>28</v>
      </c>
    </row>
    <row r="11" spans="1:11" ht="15" x14ac:dyDescent="0.2">
      <c r="E11" s="9" t="s">
        <v>29</v>
      </c>
    </row>
    <row r="12" spans="1:11" ht="15" x14ac:dyDescent="0.2">
      <c r="E12" s="9" t="s">
        <v>29</v>
      </c>
    </row>
    <row r="13" spans="1:11" ht="15" x14ac:dyDescent="0.2">
      <c r="E13" s="9" t="s">
        <v>30</v>
      </c>
    </row>
    <row r="14" spans="1:11" ht="15" x14ac:dyDescent="0.2">
      <c r="E14" s="9"/>
    </row>
    <row r="16" spans="1:11" ht="18" x14ac:dyDescent="0.25">
      <c r="A16" s="13" t="s">
        <v>31</v>
      </c>
      <c r="B16" s="13"/>
    </row>
    <row r="17" spans="1:5" ht="15" x14ac:dyDescent="0.2">
      <c r="A17" s="14" t="s">
        <v>153</v>
      </c>
      <c r="B17" s="14"/>
    </row>
    <row r="18" spans="1:5" ht="14.25" x14ac:dyDescent="0.2">
      <c r="A18" s="34"/>
      <c r="B18" s="17" t="s">
        <v>33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37</v>
      </c>
      <c r="E19" s="18" t="s">
        <v>285</v>
      </c>
    </row>
    <row r="20" spans="1:5" x14ac:dyDescent="0.2">
      <c r="A20" s="35" t="s">
        <v>275</v>
      </c>
      <c r="B20" s="4" t="s">
        <v>201</v>
      </c>
      <c r="C20" s="4" t="s">
        <v>286</v>
      </c>
      <c r="D20" s="4" t="s">
        <v>287</v>
      </c>
      <c r="E20" s="10" t="s">
        <v>288</v>
      </c>
    </row>
  </sheetData>
  <mergeCells count="8">
    <mergeCell ref="A5:H5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E15" sqref="E15"/>
    </sheetView>
  </sheetViews>
  <sheetFormatPr defaultRowHeight="12.75" x14ac:dyDescent="0.2"/>
  <cols>
    <col min="1" max="1" width="25.85546875" style="4" bestFit="1" customWidth="1"/>
    <col min="2" max="2" width="27.85546875" style="4" customWidth="1"/>
    <col min="3" max="3" width="16.42578125" style="4" customWidth="1"/>
    <col min="4" max="4" width="6.5703125" style="4" bestFit="1" customWidth="1"/>
    <col min="5" max="5" width="23.7109375" style="4" bestFit="1" customWidth="1"/>
    <col min="6" max="6" width="21.140625" style="4" bestFit="1" customWidth="1"/>
    <col min="7" max="7" width="6.5703125" style="3" bestFit="1" customWidth="1"/>
    <col min="8" max="9" width="2.140625" style="3" bestFit="1" customWidth="1"/>
    <col min="10" max="10" width="4.85546875" style="3" bestFit="1" customWidth="1"/>
    <col min="11" max="13" width="2.140625" style="3" bestFit="1" customWidth="1"/>
    <col min="14" max="14" width="4.85546875" style="3" bestFit="1" customWidth="1"/>
    <col min="15" max="17" width="2.140625" style="3" bestFit="1" customWidth="1"/>
    <col min="18" max="18" width="4.85546875" style="3" bestFit="1" customWidth="1"/>
    <col min="19" max="19" width="5" style="3" bestFit="1" customWidth="1"/>
    <col min="20" max="20" width="10.42578125" style="3" bestFit="1" customWidth="1"/>
    <col min="21" max="21" width="5" style="3" bestFit="1" customWidth="1"/>
    <col min="22" max="22" width="10.42578125" style="3" bestFit="1" customWidth="1"/>
    <col min="23" max="23" width="7.85546875" style="10" bestFit="1" customWidth="1"/>
    <col min="24" max="24" width="8.5703125" style="2" bestFit="1" customWidth="1"/>
    <col min="25" max="25" width="23" style="4" bestFit="1" customWidth="1"/>
    <col min="26" max="16384" width="9.140625" style="3"/>
  </cols>
  <sheetData>
    <row r="1" spans="1:25" s="2" customFormat="1" ht="15" customHeight="1" x14ac:dyDescent="0.2">
      <c r="A1" s="38" t="s">
        <v>262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51"/>
    </row>
    <row r="2" spans="1:25" s="2" customFormat="1" ht="66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52"/>
    </row>
    <row r="3" spans="1:25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263</v>
      </c>
      <c r="E3" s="46" t="s">
        <v>4</v>
      </c>
      <c r="F3" s="46" t="s">
        <v>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 t="s">
        <v>264</v>
      </c>
      <c r="T3" s="46"/>
      <c r="U3" s="46"/>
      <c r="V3" s="46"/>
      <c r="W3" s="46" t="s">
        <v>1</v>
      </c>
      <c r="X3" s="46" t="s">
        <v>3</v>
      </c>
      <c r="Y3" s="47" t="s">
        <v>2</v>
      </c>
    </row>
    <row r="4" spans="1:25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5" t="s">
        <v>8</v>
      </c>
      <c r="T4" s="5" t="s">
        <v>9</v>
      </c>
      <c r="U4" s="5" t="s">
        <v>8</v>
      </c>
      <c r="V4" s="5" t="s">
        <v>9</v>
      </c>
      <c r="W4" s="45"/>
      <c r="X4" s="45"/>
      <c r="Y4" s="48"/>
    </row>
    <row r="5" spans="1:25" ht="15" x14ac:dyDescent="0.2">
      <c r="A5" s="49" t="s">
        <v>112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5" x14ac:dyDescent="0.2">
      <c r="A6" s="6" t="s">
        <v>265</v>
      </c>
      <c r="B6" s="6" t="s">
        <v>266</v>
      </c>
      <c r="C6" s="6" t="s">
        <v>267</v>
      </c>
      <c r="D6" s="6" t="str">
        <f>"0,8031"</f>
        <v>0,8031</v>
      </c>
      <c r="E6" s="6" t="s">
        <v>95</v>
      </c>
      <c r="F6" s="6" t="s">
        <v>96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 t="s">
        <v>268</v>
      </c>
      <c r="T6" s="8" t="s">
        <v>269</v>
      </c>
      <c r="U6" s="8" t="s">
        <v>24</v>
      </c>
      <c r="V6" s="8"/>
      <c r="W6" s="11" t="str">
        <f>"2560,0"</f>
        <v>2560,0</v>
      </c>
      <c r="X6" s="12" t="str">
        <f>"2055,9360"</f>
        <v>2055,9360</v>
      </c>
      <c r="Y6" s="6" t="s">
        <v>99</v>
      </c>
    </row>
    <row r="8" spans="1:25" ht="15" x14ac:dyDescent="0.2">
      <c r="E8" s="9" t="s">
        <v>26</v>
      </c>
    </row>
    <row r="9" spans="1:25" ht="15" x14ac:dyDescent="0.2">
      <c r="E9" s="9" t="s">
        <v>27</v>
      </c>
    </row>
    <row r="10" spans="1:25" ht="15" x14ac:dyDescent="0.2">
      <c r="E10" s="9" t="s">
        <v>28</v>
      </c>
    </row>
    <row r="11" spans="1:25" ht="15" x14ac:dyDescent="0.2">
      <c r="E11" s="9" t="s">
        <v>29</v>
      </c>
    </row>
    <row r="12" spans="1:25" ht="15" x14ac:dyDescent="0.2">
      <c r="E12" s="9" t="s">
        <v>29</v>
      </c>
    </row>
    <row r="13" spans="1:25" ht="15" x14ac:dyDescent="0.2">
      <c r="E13" s="9" t="s">
        <v>30</v>
      </c>
    </row>
    <row r="14" spans="1:25" ht="15" x14ac:dyDescent="0.2">
      <c r="E14" s="9"/>
    </row>
    <row r="16" spans="1:25" ht="18" x14ac:dyDescent="0.25">
      <c r="A16" s="13" t="s">
        <v>31</v>
      </c>
      <c r="B16" s="13"/>
    </row>
  </sheetData>
  <mergeCells count="16">
    <mergeCell ref="A5:T5"/>
    <mergeCell ref="A1:Y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T3"/>
    <mergeCell ref="U3:V3"/>
    <mergeCell ref="W3:W4"/>
    <mergeCell ref="X3:X4"/>
    <mergeCell ref="Y3:Y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.57031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6.85546875" style="4" bestFit="1" customWidth="1"/>
    <col min="14" max="16384" width="9.140625" style="3"/>
  </cols>
  <sheetData>
    <row r="1" spans="1:13" s="2" customFormat="1" ht="29.1" customHeight="1" x14ac:dyDescent="0.2">
      <c r="A1" s="38" t="s">
        <v>249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2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12</v>
      </c>
      <c r="E3" s="46" t="s">
        <v>4</v>
      </c>
      <c r="F3" s="46" t="s">
        <v>7</v>
      </c>
      <c r="G3" s="46" t="s">
        <v>250</v>
      </c>
      <c r="H3" s="46"/>
      <c r="I3" s="46"/>
      <c r="J3" s="46"/>
      <c r="K3" s="46" t="s">
        <v>42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49" t="s">
        <v>112</v>
      </c>
      <c r="B5" s="50"/>
      <c r="C5" s="50"/>
      <c r="D5" s="50"/>
      <c r="E5" s="50"/>
      <c r="F5" s="50"/>
      <c r="G5" s="50"/>
      <c r="H5" s="50"/>
      <c r="I5" s="50"/>
      <c r="J5" s="50"/>
    </row>
    <row r="6" spans="1:13" x14ac:dyDescent="0.2">
      <c r="A6" s="6" t="s">
        <v>251</v>
      </c>
      <c r="B6" s="6" t="s">
        <v>229</v>
      </c>
      <c r="C6" s="6" t="s">
        <v>230</v>
      </c>
      <c r="D6" s="6" t="str">
        <f>"0,6265"</f>
        <v>0,6265</v>
      </c>
      <c r="E6" s="6" t="s">
        <v>19</v>
      </c>
      <c r="F6" s="6" t="s">
        <v>65</v>
      </c>
      <c r="G6" s="8" t="s">
        <v>75</v>
      </c>
      <c r="H6" s="8" t="s">
        <v>76</v>
      </c>
      <c r="I6" s="7" t="s">
        <v>87</v>
      </c>
      <c r="J6" s="7"/>
      <c r="K6" s="11" t="str">
        <f>"62,5"</f>
        <v>62,5</v>
      </c>
      <c r="L6" s="12" t="str">
        <f>"39,1563"</f>
        <v>39,1563</v>
      </c>
      <c r="M6" s="6" t="s">
        <v>105</v>
      </c>
    </row>
    <row r="8" spans="1:13" ht="15" x14ac:dyDescent="0.2">
      <c r="A8" s="36" t="s">
        <v>124</v>
      </c>
      <c r="B8" s="36"/>
      <c r="C8" s="36"/>
      <c r="D8" s="36"/>
      <c r="E8" s="36"/>
      <c r="F8" s="36"/>
      <c r="G8" s="36"/>
      <c r="H8" s="36"/>
      <c r="I8" s="36"/>
      <c r="J8" s="36"/>
    </row>
    <row r="9" spans="1:13" x14ac:dyDescent="0.2">
      <c r="A9" s="6" t="s">
        <v>253</v>
      </c>
      <c r="B9" s="6" t="s">
        <v>254</v>
      </c>
      <c r="C9" s="6" t="s">
        <v>255</v>
      </c>
      <c r="D9" s="6" t="str">
        <f>"0,5574"</f>
        <v>0,5574</v>
      </c>
      <c r="E9" s="6" t="s">
        <v>123</v>
      </c>
      <c r="F9" s="6" t="s">
        <v>256</v>
      </c>
      <c r="G9" s="8" t="s">
        <v>76</v>
      </c>
      <c r="H9" s="8" t="s">
        <v>87</v>
      </c>
      <c r="I9" s="8" t="s">
        <v>129</v>
      </c>
      <c r="J9" s="7"/>
      <c r="K9" s="11" t="str">
        <f>"67,5"</f>
        <v>67,5</v>
      </c>
      <c r="L9" s="12" t="str">
        <f>"37,6245"</f>
        <v>37,6245</v>
      </c>
      <c r="M9" s="6" t="s">
        <v>25</v>
      </c>
    </row>
    <row r="11" spans="1:13" ht="15" x14ac:dyDescent="0.2">
      <c r="A11" s="36" t="s">
        <v>139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3" x14ac:dyDescent="0.2">
      <c r="A12" s="6" t="s">
        <v>148</v>
      </c>
      <c r="B12" s="6" t="s">
        <v>149</v>
      </c>
      <c r="C12" s="6" t="s">
        <v>150</v>
      </c>
      <c r="D12" s="6" t="str">
        <f>"0,5271"</f>
        <v>0,5271</v>
      </c>
      <c r="E12" s="6" t="s">
        <v>19</v>
      </c>
      <c r="F12" s="6" t="s">
        <v>65</v>
      </c>
      <c r="G12" s="8" t="s">
        <v>88</v>
      </c>
      <c r="H12" s="8" t="s">
        <v>257</v>
      </c>
      <c r="I12" s="8" t="s">
        <v>258</v>
      </c>
      <c r="J12" s="7"/>
      <c r="K12" s="11" t="str">
        <f>"82,5"</f>
        <v>82,5</v>
      </c>
      <c r="L12" s="12" t="str">
        <f>"43,4858"</f>
        <v>43,4858</v>
      </c>
      <c r="M12" s="6" t="s">
        <v>25</v>
      </c>
    </row>
    <row r="14" spans="1:13" ht="15" x14ac:dyDescent="0.2">
      <c r="E14" s="9" t="s">
        <v>26</v>
      </c>
    </row>
    <row r="15" spans="1:13" ht="15" x14ac:dyDescent="0.2">
      <c r="E15" s="9" t="s">
        <v>27</v>
      </c>
    </row>
    <row r="16" spans="1:13" ht="15" x14ac:dyDescent="0.2">
      <c r="E16" s="9" t="s">
        <v>28</v>
      </c>
    </row>
    <row r="17" spans="1:5" ht="15" x14ac:dyDescent="0.2">
      <c r="E17" s="9" t="s">
        <v>29</v>
      </c>
    </row>
    <row r="18" spans="1:5" ht="15" x14ac:dyDescent="0.2">
      <c r="E18" s="9" t="s">
        <v>29</v>
      </c>
    </row>
    <row r="19" spans="1:5" ht="15" x14ac:dyDescent="0.2">
      <c r="E19" s="9" t="s">
        <v>30</v>
      </c>
    </row>
    <row r="20" spans="1:5" ht="15" x14ac:dyDescent="0.2">
      <c r="E20" s="9"/>
    </row>
    <row r="22" spans="1:5" ht="18" x14ac:dyDescent="0.25">
      <c r="A22" s="13" t="s">
        <v>31</v>
      </c>
      <c r="B22" s="13"/>
    </row>
    <row r="23" spans="1:5" ht="15" x14ac:dyDescent="0.2">
      <c r="A23" s="14" t="s">
        <v>32</v>
      </c>
      <c r="B23" s="14"/>
    </row>
    <row r="24" spans="1:5" ht="14.25" x14ac:dyDescent="0.2">
      <c r="A24" s="16"/>
      <c r="B24" s="17" t="s">
        <v>54</v>
      </c>
    </row>
    <row r="25" spans="1:5" ht="15" x14ac:dyDescent="0.2">
      <c r="A25" s="18" t="s">
        <v>34</v>
      </c>
      <c r="B25" s="18" t="s">
        <v>35</v>
      </c>
      <c r="C25" s="18" t="s">
        <v>36</v>
      </c>
      <c r="D25" s="18" t="s">
        <v>37</v>
      </c>
      <c r="E25" s="18" t="s">
        <v>38</v>
      </c>
    </row>
    <row r="26" spans="1:5" x14ac:dyDescent="0.2">
      <c r="A26" s="15" t="s">
        <v>252</v>
      </c>
      <c r="B26" s="4" t="s">
        <v>55</v>
      </c>
      <c r="C26" s="4" t="s">
        <v>166</v>
      </c>
      <c r="D26" s="4" t="s">
        <v>129</v>
      </c>
      <c r="E26" s="10" t="s">
        <v>259</v>
      </c>
    </row>
    <row r="28" spans="1:5" ht="14.25" x14ac:dyDescent="0.2">
      <c r="A28" s="16"/>
      <c r="B28" s="17" t="s">
        <v>170</v>
      </c>
    </row>
    <row r="29" spans="1:5" ht="15" x14ac:dyDescent="0.2">
      <c r="A29" s="18" t="s">
        <v>34</v>
      </c>
      <c r="B29" s="18" t="s">
        <v>35</v>
      </c>
      <c r="C29" s="18" t="s">
        <v>36</v>
      </c>
      <c r="D29" s="18" t="s">
        <v>37</v>
      </c>
      <c r="E29" s="18" t="s">
        <v>38</v>
      </c>
    </row>
    <row r="30" spans="1:5" x14ac:dyDescent="0.2">
      <c r="A30" s="15" t="s">
        <v>147</v>
      </c>
      <c r="B30" s="4" t="s">
        <v>170</v>
      </c>
      <c r="C30" s="4" t="s">
        <v>168</v>
      </c>
      <c r="D30" s="4" t="s">
        <v>258</v>
      </c>
      <c r="E30" s="10" t="s">
        <v>260</v>
      </c>
    </row>
    <row r="31" spans="1:5" x14ac:dyDescent="0.2">
      <c r="A31" s="15" t="s">
        <v>227</v>
      </c>
      <c r="B31" s="4" t="s">
        <v>170</v>
      </c>
      <c r="C31" s="4" t="s">
        <v>178</v>
      </c>
      <c r="D31" s="4" t="s">
        <v>76</v>
      </c>
      <c r="E31" s="10" t="s">
        <v>261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6.85546875" style="4" bestFit="1" customWidth="1"/>
    <col min="14" max="16384" width="9.140625" style="3"/>
  </cols>
  <sheetData>
    <row r="1" spans="1:13" s="2" customFormat="1" ht="29.1" customHeight="1" x14ac:dyDescent="0.2">
      <c r="A1" s="38" t="s">
        <v>209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2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12</v>
      </c>
      <c r="E3" s="46" t="s">
        <v>4</v>
      </c>
      <c r="F3" s="46" t="s">
        <v>7</v>
      </c>
      <c r="G3" s="46" t="s">
        <v>204</v>
      </c>
      <c r="H3" s="46"/>
      <c r="I3" s="46"/>
      <c r="J3" s="46"/>
      <c r="K3" s="46" t="s">
        <v>42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49" t="s">
        <v>90</v>
      </c>
      <c r="B5" s="50"/>
      <c r="C5" s="50"/>
      <c r="D5" s="50"/>
      <c r="E5" s="50"/>
      <c r="F5" s="50"/>
      <c r="G5" s="50"/>
      <c r="H5" s="50"/>
      <c r="I5" s="50"/>
      <c r="J5" s="50"/>
    </row>
    <row r="6" spans="1:13" x14ac:dyDescent="0.2">
      <c r="A6" s="6" t="s">
        <v>211</v>
      </c>
      <c r="B6" s="6" t="s">
        <v>212</v>
      </c>
      <c r="C6" s="6" t="s">
        <v>213</v>
      </c>
      <c r="D6" s="6" t="str">
        <f>"0,6782"</f>
        <v>0,6782</v>
      </c>
      <c r="E6" s="6" t="s">
        <v>110</v>
      </c>
      <c r="F6" s="6" t="s">
        <v>20</v>
      </c>
      <c r="G6" s="7" t="s">
        <v>51</v>
      </c>
      <c r="H6" s="8" t="s">
        <v>51</v>
      </c>
      <c r="I6" s="8" t="s">
        <v>214</v>
      </c>
      <c r="J6" s="7"/>
      <c r="K6" s="11" t="str">
        <f>"205,0"</f>
        <v>205,0</v>
      </c>
      <c r="L6" s="12" t="str">
        <f>"139,0310"</f>
        <v>139,0310</v>
      </c>
      <c r="M6" s="6" t="s">
        <v>25</v>
      </c>
    </row>
    <row r="8" spans="1:13" ht="15" x14ac:dyDescent="0.2">
      <c r="A8" s="36" t="s">
        <v>112</v>
      </c>
      <c r="B8" s="36"/>
      <c r="C8" s="36"/>
      <c r="D8" s="36"/>
      <c r="E8" s="36"/>
      <c r="F8" s="36"/>
      <c r="G8" s="36"/>
      <c r="H8" s="36"/>
      <c r="I8" s="36"/>
      <c r="J8" s="36"/>
    </row>
    <row r="9" spans="1:13" x14ac:dyDescent="0.2">
      <c r="A9" s="19" t="s">
        <v>216</v>
      </c>
      <c r="B9" s="19" t="s">
        <v>217</v>
      </c>
      <c r="C9" s="19" t="s">
        <v>218</v>
      </c>
      <c r="D9" s="19" t="str">
        <f>"0,6321"</f>
        <v>0,6321</v>
      </c>
      <c r="E9" s="19" t="s">
        <v>110</v>
      </c>
      <c r="F9" s="19" t="s">
        <v>65</v>
      </c>
      <c r="G9" s="21" t="s">
        <v>51</v>
      </c>
      <c r="H9" s="20" t="s">
        <v>219</v>
      </c>
      <c r="I9" s="20" t="s">
        <v>219</v>
      </c>
      <c r="J9" s="20"/>
      <c r="K9" s="28" t="str">
        <f>"180,0"</f>
        <v>180,0</v>
      </c>
      <c r="L9" s="29" t="str">
        <f>"116,0536"</f>
        <v>116,0536</v>
      </c>
      <c r="M9" s="19" t="s">
        <v>25</v>
      </c>
    </row>
    <row r="10" spans="1:13" x14ac:dyDescent="0.2">
      <c r="A10" s="25" t="s">
        <v>221</v>
      </c>
      <c r="B10" s="25" t="s">
        <v>222</v>
      </c>
      <c r="C10" s="25" t="s">
        <v>223</v>
      </c>
      <c r="D10" s="25" t="str">
        <f>"0,6198"</f>
        <v>0,6198</v>
      </c>
      <c r="E10" s="25" t="s">
        <v>110</v>
      </c>
      <c r="F10" s="25" t="s">
        <v>20</v>
      </c>
      <c r="G10" s="27" t="s">
        <v>224</v>
      </c>
      <c r="H10" s="27" t="s">
        <v>225</v>
      </c>
      <c r="I10" s="27" t="s">
        <v>226</v>
      </c>
      <c r="J10" s="26"/>
      <c r="K10" s="32" t="str">
        <f>"220,0"</f>
        <v>220,0</v>
      </c>
      <c r="L10" s="33" t="str">
        <f>"136,3560"</f>
        <v>136,3560</v>
      </c>
      <c r="M10" s="25" t="s">
        <v>25</v>
      </c>
    </row>
    <row r="11" spans="1:13" x14ac:dyDescent="0.2">
      <c r="A11" s="22" t="s">
        <v>228</v>
      </c>
      <c r="B11" s="22" t="s">
        <v>229</v>
      </c>
      <c r="C11" s="22" t="s">
        <v>230</v>
      </c>
      <c r="D11" s="22" t="str">
        <f>"0,6265"</f>
        <v>0,6265</v>
      </c>
      <c r="E11" s="22" t="s">
        <v>19</v>
      </c>
      <c r="F11" s="22" t="s">
        <v>65</v>
      </c>
      <c r="G11" s="24" t="s">
        <v>231</v>
      </c>
      <c r="H11" s="24" t="s">
        <v>136</v>
      </c>
      <c r="I11" s="24" t="s">
        <v>151</v>
      </c>
      <c r="J11" s="23"/>
      <c r="K11" s="30" t="str">
        <f>"170,0"</f>
        <v>170,0</v>
      </c>
      <c r="L11" s="31" t="str">
        <f>"106,5050"</f>
        <v>106,5050</v>
      </c>
      <c r="M11" s="22" t="s">
        <v>105</v>
      </c>
    </row>
    <row r="13" spans="1:13" ht="15" x14ac:dyDescent="0.2">
      <c r="A13" s="36" t="s">
        <v>14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3" x14ac:dyDescent="0.2">
      <c r="A14" s="6" t="s">
        <v>233</v>
      </c>
      <c r="B14" s="6" t="s">
        <v>234</v>
      </c>
      <c r="C14" s="6" t="s">
        <v>235</v>
      </c>
      <c r="D14" s="6" t="str">
        <f>"0,5903"</f>
        <v>0,5903</v>
      </c>
      <c r="E14" s="6" t="s">
        <v>110</v>
      </c>
      <c r="F14" s="6" t="s">
        <v>20</v>
      </c>
      <c r="G14" s="8" t="s">
        <v>231</v>
      </c>
      <c r="H14" s="8" t="s">
        <v>137</v>
      </c>
      <c r="I14" s="8" t="s">
        <v>236</v>
      </c>
      <c r="J14" s="7"/>
      <c r="K14" s="11" t="str">
        <f>"172,5"</f>
        <v>172,5</v>
      </c>
      <c r="L14" s="12" t="str">
        <f>"109,9729"</f>
        <v>109,9729</v>
      </c>
      <c r="M14" s="6" t="s">
        <v>25</v>
      </c>
    </row>
    <row r="16" spans="1:13" ht="15" x14ac:dyDescent="0.2">
      <c r="A16" s="36" t="s">
        <v>124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3" x14ac:dyDescent="0.2">
      <c r="A17" s="6" t="s">
        <v>238</v>
      </c>
      <c r="B17" s="6" t="s">
        <v>239</v>
      </c>
      <c r="C17" s="6" t="s">
        <v>240</v>
      </c>
      <c r="D17" s="6" t="str">
        <f>"0,5782"</f>
        <v>0,5782</v>
      </c>
      <c r="E17" s="6" t="s">
        <v>110</v>
      </c>
      <c r="F17" s="6" t="s">
        <v>20</v>
      </c>
      <c r="G17" s="8" t="s">
        <v>226</v>
      </c>
      <c r="H17" s="8" t="s">
        <v>241</v>
      </c>
      <c r="I17" s="7" t="s">
        <v>242</v>
      </c>
      <c r="J17" s="7"/>
      <c r="K17" s="11" t="str">
        <f>"235,0"</f>
        <v>235,0</v>
      </c>
      <c r="L17" s="12" t="str">
        <f>"135,8770"</f>
        <v>135,8770</v>
      </c>
      <c r="M17" s="6" t="s">
        <v>25</v>
      </c>
    </row>
    <row r="19" spans="1:13" ht="15" x14ac:dyDescent="0.2">
      <c r="E19" s="9" t="s">
        <v>26</v>
      </c>
    </row>
    <row r="20" spans="1:13" ht="15" x14ac:dyDescent="0.2">
      <c r="E20" s="9" t="s">
        <v>27</v>
      </c>
    </row>
    <row r="21" spans="1:13" ht="15" x14ac:dyDescent="0.2">
      <c r="E21" s="9" t="s">
        <v>28</v>
      </c>
    </row>
    <row r="22" spans="1:13" ht="15" x14ac:dyDescent="0.2">
      <c r="E22" s="9" t="s">
        <v>29</v>
      </c>
    </row>
    <row r="23" spans="1:13" ht="15" x14ac:dyDescent="0.2">
      <c r="E23" s="9" t="s">
        <v>29</v>
      </c>
    </row>
    <row r="24" spans="1:13" ht="15" x14ac:dyDescent="0.2">
      <c r="E24" s="9" t="s">
        <v>30</v>
      </c>
    </row>
    <row r="25" spans="1:13" ht="15" x14ac:dyDescent="0.2">
      <c r="E25" s="9"/>
    </row>
    <row r="27" spans="1:13" ht="18" x14ac:dyDescent="0.25">
      <c r="A27" s="13" t="s">
        <v>31</v>
      </c>
      <c r="B27" s="13"/>
    </row>
    <row r="28" spans="1:13" ht="15" x14ac:dyDescent="0.2">
      <c r="A28" s="14" t="s">
        <v>32</v>
      </c>
      <c r="B28" s="14"/>
    </row>
    <row r="29" spans="1:13" ht="14.25" x14ac:dyDescent="0.2">
      <c r="A29" s="16"/>
      <c r="B29" s="17" t="s">
        <v>161</v>
      </c>
    </row>
    <row r="30" spans="1:13" ht="15" x14ac:dyDescent="0.2">
      <c r="A30" s="18" t="s">
        <v>34</v>
      </c>
      <c r="B30" s="18" t="s">
        <v>35</v>
      </c>
      <c r="C30" s="18" t="s">
        <v>36</v>
      </c>
      <c r="D30" s="18" t="s">
        <v>37</v>
      </c>
      <c r="E30" s="18" t="s">
        <v>38</v>
      </c>
    </row>
    <row r="31" spans="1:13" x14ac:dyDescent="0.2">
      <c r="A31" s="15" t="s">
        <v>232</v>
      </c>
      <c r="B31" s="4" t="s">
        <v>155</v>
      </c>
      <c r="C31" s="4" t="s">
        <v>40</v>
      </c>
      <c r="D31" s="4" t="s">
        <v>236</v>
      </c>
      <c r="E31" s="10" t="s">
        <v>243</v>
      </c>
    </row>
    <row r="33" spans="1:5" ht="14.25" x14ac:dyDescent="0.2">
      <c r="A33" s="16"/>
      <c r="B33" s="17" t="s">
        <v>54</v>
      </c>
    </row>
    <row r="34" spans="1:5" ht="15" x14ac:dyDescent="0.2">
      <c r="A34" s="18" t="s">
        <v>34</v>
      </c>
      <c r="B34" s="18" t="s">
        <v>35</v>
      </c>
      <c r="C34" s="18" t="s">
        <v>36</v>
      </c>
      <c r="D34" s="18" t="s">
        <v>37</v>
      </c>
      <c r="E34" s="18" t="s">
        <v>38</v>
      </c>
    </row>
    <row r="35" spans="1:5" x14ac:dyDescent="0.2">
      <c r="A35" s="15" t="s">
        <v>215</v>
      </c>
      <c r="B35" s="4" t="s">
        <v>55</v>
      </c>
      <c r="C35" s="4" t="s">
        <v>178</v>
      </c>
      <c r="D35" s="4" t="s">
        <v>51</v>
      </c>
      <c r="E35" s="10" t="s">
        <v>244</v>
      </c>
    </row>
    <row r="37" spans="1:5" ht="14.25" x14ac:dyDescent="0.2">
      <c r="A37" s="16"/>
      <c r="B37" s="17" t="s">
        <v>170</v>
      </c>
    </row>
    <row r="38" spans="1:5" ht="15" x14ac:dyDescent="0.2">
      <c r="A38" s="18" t="s">
        <v>34</v>
      </c>
      <c r="B38" s="18" t="s">
        <v>35</v>
      </c>
      <c r="C38" s="18" t="s">
        <v>36</v>
      </c>
      <c r="D38" s="18" t="s">
        <v>37</v>
      </c>
      <c r="E38" s="18" t="s">
        <v>38</v>
      </c>
    </row>
    <row r="39" spans="1:5" x14ac:dyDescent="0.2">
      <c r="A39" s="15" t="s">
        <v>210</v>
      </c>
      <c r="B39" s="4" t="s">
        <v>170</v>
      </c>
      <c r="C39" s="4" t="s">
        <v>171</v>
      </c>
      <c r="D39" s="4" t="s">
        <v>214</v>
      </c>
      <c r="E39" s="10" t="s">
        <v>245</v>
      </c>
    </row>
    <row r="40" spans="1:5" x14ac:dyDescent="0.2">
      <c r="A40" s="15" t="s">
        <v>220</v>
      </c>
      <c r="B40" s="4" t="s">
        <v>170</v>
      </c>
      <c r="C40" s="4" t="s">
        <v>178</v>
      </c>
      <c r="D40" s="4" t="s">
        <v>226</v>
      </c>
      <c r="E40" s="10" t="s">
        <v>246</v>
      </c>
    </row>
    <row r="41" spans="1:5" x14ac:dyDescent="0.2">
      <c r="A41" s="15" t="s">
        <v>237</v>
      </c>
      <c r="B41" s="4" t="s">
        <v>170</v>
      </c>
      <c r="C41" s="4" t="s">
        <v>166</v>
      </c>
      <c r="D41" s="4" t="s">
        <v>241</v>
      </c>
      <c r="E41" s="10" t="s">
        <v>247</v>
      </c>
    </row>
    <row r="42" spans="1:5" x14ac:dyDescent="0.2">
      <c r="A42" s="15" t="s">
        <v>227</v>
      </c>
      <c r="B42" s="4" t="s">
        <v>170</v>
      </c>
      <c r="C42" s="4" t="s">
        <v>178</v>
      </c>
      <c r="D42" s="4" t="s">
        <v>151</v>
      </c>
      <c r="E42" s="10" t="s">
        <v>248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3:J13"/>
    <mergeCell ref="A16:J16"/>
    <mergeCell ref="K3:K4"/>
    <mergeCell ref="L3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H13" sqref="H13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31" style="4" bestFit="1" customWidth="1"/>
    <col min="14" max="16384" width="9.140625" style="3"/>
  </cols>
  <sheetData>
    <row r="1" spans="1:13" s="2" customFormat="1" ht="29.1" customHeight="1" x14ac:dyDescent="0.2">
      <c r="A1" s="38" t="s">
        <v>203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2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12</v>
      </c>
      <c r="E3" s="46" t="s">
        <v>4</v>
      </c>
      <c r="F3" s="46" t="s">
        <v>7</v>
      </c>
      <c r="G3" s="46" t="s">
        <v>204</v>
      </c>
      <c r="H3" s="46"/>
      <c r="I3" s="46"/>
      <c r="J3" s="46"/>
      <c r="K3" s="46" t="s">
        <v>42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49" t="s">
        <v>44</v>
      </c>
      <c r="B5" s="50"/>
      <c r="C5" s="50"/>
      <c r="D5" s="50"/>
      <c r="E5" s="50"/>
      <c r="F5" s="50"/>
      <c r="G5" s="50"/>
      <c r="H5" s="50"/>
      <c r="I5" s="50"/>
      <c r="J5" s="50"/>
    </row>
    <row r="6" spans="1:13" x14ac:dyDescent="0.2">
      <c r="A6" s="6" t="s">
        <v>46</v>
      </c>
      <c r="B6" s="6" t="s">
        <v>47</v>
      </c>
      <c r="C6" s="6" t="s">
        <v>48</v>
      </c>
      <c r="D6" s="6" t="str">
        <f>"0,5421"</f>
        <v>0,5421</v>
      </c>
      <c r="E6" s="6" t="s">
        <v>49</v>
      </c>
      <c r="F6" s="6" t="s">
        <v>50</v>
      </c>
      <c r="G6" s="8" t="s">
        <v>205</v>
      </c>
      <c r="H6" s="8" t="s">
        <v>206</v>
      </c>
      <c r="I6" s="7" t="s">
        <v>207</v>
      </c>
      <c r="J6" s="7"/>
      <c r="K6" s="11" t="str">
        <f>"265,0"</f>
        <v>265,0</v>
      </c>
      <c r="L6" s="12" t="str">
        <f>"143,6565"</f>
        <v>143,6565</v>
      </c>
      <c r="M6" s="6" t="s">
        <v>53</v>
      </c>
    </row>
    <row r="8" spans="1:13" ht="15" x14ac:dyDescent="0.2">
      <c r="E8" s="9" t="s">
        <v>26</v>
      </c>
    </row>
    <row r="9" spans="1:13" ht="15" x14ac:dyDescent="0.2">
      <c r="E9" s="9" t="s">
        <v>27</v>
      </c>
    </row>
    <row r="10" spans="1:13" ht="15" x14ac:dyDescent="0.2">
      <c r="E10" s="9" t="s">
        <v>28</v>
      </c>
    </row>
    <row r="11" spans="1:13" ht="15" x14ac:dyDescent="0.2">
      <c r="E11" s="9" t="s">
        <v>29</v>
      </c>
    </row>
    <row r="12" spans="1:13" ht="15" x14ac:dyDescent="0.2">
      <c r="E12" s="9" t="s">
        <v>29</v>
      </c>
    </row>
    <row r="13" spans="1:13" ht="15" x14ac:dyDescent="0.2">
      <c r="E13" s="9" t="s">
        <v>30</v>
      </c>
    </row>
    <row r="14" spans="1:13" ht="15" x14ac:dyDescent="0.2">
      <c r="E14" s="9"/>
    </row>
    <row r="16" spans="1:13" ht="18" x14ac:dyDescent="0.25">
      <c r="A16" s="13" t="s">
        <v>31</v>
      </c>
      <c r="B16" s="13"/>
    </row>
    <row r="17" spans="1:5" ht="15" x14ac:dyDescent="0.2">
      <c r="A17" s="14" t="s">
        <v>32</v>
      </c>
      <c r="B17" s="14"/>
    </row>
    <row r="18" spans="1:5" ht="14.25" x14ac:dyDescent="0.2">
      <c r="A18" s="16"/>
      <c r="B18" s="17" t="s">
        <v>54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37</v>
      </c>
      <c r="E19" s="18" t="s">
        <v>38</v>
      </c>
    </row>
    <row r="20" spans="1:5" x14ac:dyDescent="0.2">
      <c r="A20" s="15" t="s">
        <v>45</v>
      </c>
      <c r="B20" s="4" t="s">
        <v>55</v>
      </c>
      <c r="C20" s="4" t="s">
        <v>56</v>
      </c>
      <c r="D20" s="4" t="s">
        <v>206</v>
      </c>
      <c r="E20" s="10" t="s">
        <v>208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8" t="s">
        <v>194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2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12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42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49" t="s">
        <v>44</v>
      </c>
      <c r="B5" s="50"/>
      <c r="C5" s="50"/>
      <c r="D5" s="50"/>
      <c r="E5" s="50"/>
      <c r="F5" s="50"/>
      <c r="G5" s="50"/>
      <c r="H5" s="50"/>
      <c r="I5" s="50"/>
      <c r="J5" s="50"/>
    </row>
    <row r="6" spans="1:13" x14ac:dyDescent="0.2">
      <c r="A6" s="6" t="s">
        <v>196</v>
      </c>
      <c r="B6" s="6" t="s">
        <v>197</v>
      </c>
      <c r="C6" s="6" t="s">
        <v>198</v>
      </c>
      <c r="D6" s="6" t="str">
        <f>"0,5446"</f>
        <v>0,5446</v>
      </c>
      <c r="E6" s="6" t="s">
        <v>123</v>
      </c>
      <c r="F6" s="6" t="s">
        <v>65</v>
      </c>
      <c r="G6" s="8" t="s">
        <v>199</v>
      </c>
      <c r="H6" s="7" t="s">
        <v>200</v>
      </c>
      <c r="I6" s="7" t="s">
        <v>200</v>
      </c>
      <c r="J6" s="7"/>
      <c r="K6" s="11" t="str">
        <f>"250,0"</f>
        <v>250,0</v>
      </c>
      <c r="L6" s="12" t="str">
        <f>"181,0795"</f>
        <v>181,0795</v>
      </c>
      <c r="M6" s="6" t="s">
        <v>25</v>
      </c>
    </row>
    <row r="8" spans="1:13" ht="15" x14ac:dyDescent="0.2">
      <c r="E8" s="9" t="s">
        <v>26</v>
      </c>
    </row>
    <row r="9" spans="1:13" ht="15" x14ac:dyDescent="0.2">
      <c r="E9" s="9" t="s">
        <v>27</v>
      </c>
    </row>
    <row r="10" spans="1:13" ht="15" x14ac:dyDescent="0.2">
      <c r="E10" s="9" t="s">
        <v>28</v>
      </c>
    </row>
    <row r="11" spans="1:13" ht="15" x14ac:dyDescent="0.2">
      <c r="E11" s="9" t="s">
        <v>29</v>
      </c>
    </row>
    <row r="12" spans="1:13" ht="15" x14ac:dyDescent="0.2">
      <c r="E12" s="9" t="s">
        <v>29</v>
      </c>
    </row>
    <row r="13" spans="1:13" ht="15" x14ac:dyDescent="0.2">
      <c r="E13" s="9" t="s">
        <v>30</v>
      </c>
    </row>
    <row r="14" spans="1:13" ht="15" x14ac:dyDescent="0.2">
      <c r="E14" s="9"/>
    </row>
    <row r="16" spans="1:13" ht="18" x14ac:dyDescent="0.25">
      <c r="A16" s="13" t="s">
        <v>31</v>
      </c>
      <c r="B16" s="13"/>
    </row>
    <row r="17" spans="1:5" ht="15" x14ac:dyDescent="0.2">
      <c r="A17" s="14" t="s">
        <v>32</v>
      </c>
      <c r="B17" s="14"/>
    </row>
    <row r="18" spans="1:5" ht="14.25" x14ac:dyDescent="0.2">
      <c r="A18" s="16"/>
      <c r="B18" s="17" t="s">
        <v>33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37</v>
      </c>
      <c r="E19" s="18" t="s">
        <v>38</v>
      </c>
    </row>
    <row r="20" spans="1:5" x14ac:dyDescent="0.2">
      <c r="A20" s="15" t="s">
        <v>195</v>
      </c>
      <c r="B20" s="4" t="s">
        <v>201</v>
      </c>
      <c r="C20" s="4" t="s">
        <v>56</v>
      </c>
      <c r="D20" s="4" t="s">
        <v>199</v>
      </c>
      <c r="E20" s="10" t="s">
        <v>202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4.5703125" style="4" bestFit="1" customWidth="1"/>
    <col min="14" max="16384" width="9.140625" style="3"/>
  </cols>
  <sheetData>
    <row r="1" spans="1:13" s="2" customFormat="1" ht="29.1" customHeight="1" x14ac:dyDescent="0.2">
      <c r="A1" s="38" t="s">
        <v>187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2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12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42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49" t="s">
        <v>59</v>
      </c>
      <c r="B5" s="50"/>
      <c r="C5" s="50"/>
      <c r="D5" s="50"/>
      <c r="E5" s="50"/>
      <c r="F5" s="50"/>
      <c r="G5" s="50"/>
      <c r="H5" s="50"/>
      <c r="I5" s="50"/>
      <c r="J5" s="50"/>
    </row>
    <row r="6" spans="1:13" x14ac:dyDescent="0.2">
      <c r="A6" s="6" t="s">
        <v>189</v>
      </c>
      <c r="B6" s="6" t="s">
        <v>190</v>
      </c>
      <c r="C6" s="6" t="s">
        <v>191</v>
      </c>
      <c r="D6" s="6" t="str">
        <f>"0,9693"</f>
        <v>0,9693</v>
      </c>
      <c r="E6" s="6" t="s">
        <v>123</v>
      </c>
      <c r="F6" s="6" t="s">
        <v>65</v>
      </c>
      <c r="G6" s="8" t="s">
        <v>75</v>
      </c>
      <c r="H6" s="8" t="s">
        <v>76</v>
      </c>
      <c r="I6" s="7" t="s">
        <v>87</v>
      </c>
      <c r="J6" s="7"/>
      <c r="K6" s="11" t="str">
        <f>"62,5"</f>
        <v>62,5</v>
      </c>
      <c r="L6" s="12" t="str">
        <f>"60,5844"</f>
        <v>60,5844</v>
      </c>
      <c r="M6" s="6" t="s">
        <v>192</v>
      </c>
    </row>
    <row r="8" spans="1:13" ht="15" x14ac:dyDescent="0.2">
      <c r="E8" s="9" t="s">
        <v>26</v>
      </c>
    </row>
    <row r="9" spans="1:13" ht="15" x14ac:dyDescent="0.2">
      <c r="E9" s="9" t="s">
        <v>27</v>
      </c>
    </row>
    <row r="10" spans="1:13" ht="15" x14ac:dyDescent="0.2">
      <c r="E10" s="9" t="s">
        <v>28</v>
      </c>
    </row>
    <row r="11" spans="1:13" ht="15" x14ac:dyDescent="0.2">
      <c r="E11" s="9" t="s">
        <v>29</v>
      </c>
    </row>
    <row r="12" spans="1:13" ht="15" x14ac:dyDescent="0.2">
      <c r="E12" s="9" t="s">
        <v>29</v>
      </c>
    </row>
    <row r="13" spans="1:13" ht="15" x14ac:dyDescent="0.2">
      <c r="E13" s="9" t="s">
        <v>30</v>
      </c>
    </row>
    <row r="14" spans="1:13" ht="15" x14ac:dyDescent="0.2">
      <c r="E14" s="9"/>
    </row>
    <row r="16" spans="1:13" ht="18" x14ac:dyDescent="0.25">
      <c r="A16" s="13" t="s">
        <v>31</v>
      </c>
      <c r="B16" s="13"/>
    </row>
    <row r="17" spans="1:5" ht="15" x14ac:dyDescent="0.2">
      <c r="A17" s="14" t="s">
        <v>153</v>
      </c>
      <c r="B17" s="14"/>
    </row>
    <row r="18" spans="1:5" ht="14.25" x14ac:dyDescent="0.2">
      <c r="A18" s="16"/>
      <c r="B18" s="17" t="s">
        <v>170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37</v>
      </c>
      <c r="E19" s="18" t="s">
        <v>38</v>
      </c>
    </row>
    <row r="20" spans="1:5" x14ac:dyDescent="0.2">
      <c r="A20" s="15" t="s">
        <v>188</v>
      </c>
      <c r="B20" s="4" t="s">
        <v>170</v>
      </c>
      <c r="C20" s="4" t="s">
        <v>156</v>
      </c>
      <c r="D20" s="4" t="s">
        <v>76</v>
      </c>
      <c r="E20" s="10" t="s">
        <v>193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4.5703125" style="4" bestFit="1" customWidth="1"/>
    <col min="14" max="16384" width="9.140625" style="3"/>
  </cols>
  <sheetData>
    <row r="1" spans="1:13" s="2" customFormat="1" ht="29.1" customHeight="1" x14ac:dyDescent="0.2">
      <c r="A1" s="38" t="s">
        <v>180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2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12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42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49" t="s">
        <v>14</v>
      </c>
      <c r="B5" s="50"/>
      <c r="C5" s="50"/>
      <c r="D5" s="50"/>
      <c r="E5" s="50"/>
      <c r="F5" s="50"/>
      <c r="G5" s="50"/>
      <c r="H5" s="50"/>
      <c r="I5" s="50"/>
      <c r="J5" s="50"/>
    </row>
    <row r="6" spans="1:13" x14ac:dyDescent="0.2">
      <c r="A6" s="6" t="s">
        <v>182</v>
      </c>
      <c r="B6" s="6" t="s">
        <v>183</v>
      </c>
      <c r="C6" s="6" t="s">
        <v>184</v>
      </c>
      <c r="D6" s="6" t="str">
        <f>"0,5922"</f>
        <v>0,5922</v>
      </c>
      <c r="E6" s="6" t="s">
        <v>110</v>
      </c>
      <c r="F6" s="6" t="s">
        <v>65</v>
      </c>
      <c r="G6" s="8" t="s">
        <v>98</v>
      </c>
      <c r="H6" s="8" t="s">
        <v>135</v>
      </c>
      <c r="I6" s="7" t="s">
        <v>136</v>
      </c>
      <c r="J6" s="7"/>
      <c r="K6" s="11" t="str">
        <f>"155,0"</f>
        <v>155,0</v>
      </c>
      <c r="L6" s="12" t="str">
        <f>"91,7910"</f>
        <v>91,7910</v>
      </c>
      <c r="M6" s="6" t="s">
        <v>185</v>
      </c>
    </row>
    <row r="8" spans="1:13" ht="15" x14ac:dyDescent="0.2">
      <c r="E8" s="9" t="s">
        <v>26</v>
      </c>
    </row>
    <row r="9" spans="1:13" ht="15" x14ac:dyDescent="0.2">
      <c r="E9" s="9" t="s">
        <v>27</v>
      </c>
    </row>
    <row r="10" spans="1:13" ht="15" x14ac:dyDescent="0.2">
      <c r="E10" s="9" t="s">
        <v>28</v>
      </c>
    </row>
    <row r="11" spans="1:13" ht="15" x14ac:dyDescent="0.2">
      <c r="E11" s="9" t="s">
        <v>29</v>
      </c>
    </row>
    <row r="12" spans="1:13" ht="15" x14ac:dyDescent="0.2">
      <c r="E12" s="9" t="s">
        <v>29</v>
      </c>
    </row>
    <row r="13" spans="1:13" ht="15" x14ac:dyDescent="0.2">
      <c r="E13" s="9" t="s">
        <v>30</v>
      </c>
    </row>
    <row r="14" spans="1:13" ht="15" x14ac:dyDescent="0.2">
      <c r="E14" s="9"/>
    </row>
    <row r="16" spans="1:13" ht="18" x14ac:dyDescent="0.25">
      <c r="A16" s="13" t="s">
        <v>31</v>
      </c>
      <c r="B16" s="13"/>
    </row>
    <row r="17" spans="1:5" ht="15" x14ac:dyDescent="0.2">
      <c r="A17" s="14" t="s">
        <v>32</v>
      </c>
      <c r="B17" s="14"/>
    </row>
    <row r="18" spans="1:5" ht="14.25" x14ac:dyDescent="0.2">
      <c r="A18" s="16"/>
      <c r="B18" s="17" t="s">
        <v>170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37</v>
      </c>
      <c r="E19" s="18" t="s">
        <v>38</v>
      </c>
    </row>
    <row r="20" spans="1:5" x14ac:dyDescent="0.2">
      <c r="A20" s="15" t="s">
        <v>181</v>
      </c>
      <c r="B20" s="4" t="s">
        <v>170</v>
      </c>
      <c r="C20" s="4" t="s">
        <v>40</v>
      </c>
      <c r="D20" s="4" t="s">
        <v>135</v>
      </c>
      <c r="E20" s="10" t="s">
        <v>186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Русская тяга люб. 150 кг.</vt:lpstr>
      <vt:lpstr>Русская тяга люб. 75 кг.</vt:lpstr>
      <vt:lpstr>Люб. народный жим 1 вес</vt:lpstr>
      <vt:lpstr>Бицепс Любители</vt:lpstr>
      <vt:lpstr>Люб. тяга б.э.</vt:lpstr>
      <vt:lpstr>Люб. тяга 1.слой</vt:lpstr>
      <vt:lpstr>ПРО жим софт мн.петельная</vt:lpstr>
      <vt:lpstr>Люб. жим 1 петельная</vt:lpstr>
      <vt:lpstr>ПРО жим б.э.</vt:lpstr>
      <vt:lpstr>Люб. жим б.э.</vt:lpstr>
      <vt:lpstr>Люб. жим 1.слой</vt:lpstr>
      <vt:lpstr>Люб. Военный жим класс.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2021-03-09T08:27:27Z</dcterms:modified>
</cp:coreProperties>
</file>