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30" firstSheet="4" activeTab="8"/>
  </bookViews>
  <sheets>
    <sheet name="Бицепс Любители" sheetId="73" r:id="rId1"/>
    <sheet name="РЖ любители 55 кг." sheetId="54" r:id="rId2"/>
    <sheet name="Двоеборье проф." sheetId="46" r:id="rId3"/>
    <sheet name="ПРО жим софт мн.петельная" sheetId="28" r:id="rId4"/>
    <sheet name="Люб. жим жим софт мн.петельная" sheetId="27" r:id="rId5"/>
    <sheet name="ПРО жим софт 1 петельная" sheetId="26" r:id="rId6"/>
    <sheet name="Люб. жим 1 петельная" sheetId="25" r:id="rId7"/>
    <sheet name="ПРО жим б.э." sheetId="24" r:id="rId8"/>
    <sheet name="Люб. жим б.э." sheetId="23" r:id="rId9"/>
    <sheet name="ПРО Военный жим" sheetId="18" r:id="rId10"/>
    <sheet name="Люб. Военный жим" sheetId="16" r:id="rId11"/>
    <sheet name="Люб. ПЛ. б.э." sheetId="12" r:id="rId12"/>
  </sheets>
  <calcPr calcId="162913"/>
</workbook>
</file>

<file path=xl/calcChain.xml><?xml version="1.0" encoding="utf-8"?>
<calcChain xmlns="http://schemas.openxmlformats.org/spreadsheetml/2006/main">
  <c r="L12" i="73" l="1"/>
  <c r="K12" i="73"/>
  <c r="D12" i="73"/>
  <c r="L9" i="73"/>
  <c r="K9" i="73"/>
  <c r="D9" i="73"/>
  <c r="L6" i="73"/>
  <c r="K6" i="73"/>
  <c r="D6" i="73"/>
  <c r="J6" i="54"/>
  <c r="I6" i="54"/>
  <c r="D6" i="54"/>
  <c r="P6" i="46"/>
  <c r="O6" i="46"/>
  <c r="D6" i="46"/>
  <c r="L14" i="28"/>
  <c r="K14" i="28"/>
  <c r="D14" i="28"/>
  <c r="L13" i="28"/>
  <c r="K13" i="28"/>
  <c r="D13" i="28"/>
  <c r="L10" i="28"/>
  <c r="K10" i="28"/>
  <c r="D10" i="28"/>
  <c r="L9" i="28"/>
  <c r="K9" i="28"/>
  <c r="D9" i="28"/>
  <c r="L6" i="28"/>
  <c r="K6" i="28"/>
  <c r="D6" i="28"/>
  <c r="L6" i="27"/>
  <c r="K6" i="27"/>
  <c r="D6" i="27"/>
  <c r="L6" i="26"/>
  <c r="K6" i="26"/>
  <c r="D6" i="26"/>
  <c r="L6" i="25"/>
  <c r="K6" i="25"/>
  <c r="D6" i="25"/>
  <c r="L9" i="24"/>
  <c r="K9" i="24"/>
  <c r="D9" i="24"/>
  <c r="L6" i="24"/>
  <c r="K6" i="24"/>
  <c r="D6" i="24"/>
  <c r="L16" i="23"/>
  <c r="K16" i="23"/>
  <c r="D16" i="23"/>
  <c r="L13" i="23"/>
  <c r="K13" i="23"/>
  <c r="D13" i="23"/>
  <c r="L12" i="23"/>
  <c r="K12" i="23"/>
  <c r="D12" i="23"/>
  <c r="L9" i="23"/>
  <c r="K9" i="23"/>
  <c r="D9" i="23"/>
  <c r="L6" i="23"/>
  <c r="K6" i="23"/>
  <c r="D6" i="23"/>
  <c r="L6" i="18"/>
  <c r="K6" i="18"/>
  <c r="D6" i="18"/>
  <c r="L6" i="16"/>
  <c r="K6" i="16"/>
  <c r="D6" i="16"/>
  <c r="T12" i="12"/>
  <c r="S12" i="12"/>
  <c r="D12" i="12"/>
  <c r="T9" i="12"/>
  <c r="S9" i="12"/>
  <c r="D9" i="12"/>
  <c r="T6" i="12"/>
  <c r="S6" i="12"/>
  <c r="D6" i="12"/>
</calcChain>
</file>

<file path=xl/sharedStrings.xml><?xml version="1.0" encoding="utf-8"?>
<sst xmlns="http://schemas.openxmlformats.org/spreadsheetml/2006/main" count="801" uniqueCount="237">
  <si>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</si>
  <si>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</si>
  <si>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</si>
  <si>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</si>
  <si>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</si>
  <si>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</si>
  <si>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</si>
  <si>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</si>
  <si>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</si>
  <si>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</si>
  <si>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</si>
  <si>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</si>
  <si>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</si>
  <si>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</si>
  <si>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</si>
  <si>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Shv/Mel</t>
  </si>
  <si>
    <t>Приседание</t>
  </si>
  <si>
    <t>Жим лёжа</t>
  </si>
  <si>
    <t>Становая тяга</t>
  </si>
  <si>
    <t>ВЕСОВАЯ КАТЕГОРИЯ   52</t>
  </si>
  <si>
    <t>Прусова Ирина</t>
  </si>
  <si>
    <t>1. Прусова Ирина</t>
  </si>
  <si>
    <t>Открытая (20.05.1990)/30</t>
  </si>
  <si>
    <t>51,85</t>
  </si>
  <si>
    <t xml:space="preserve">лично </t>
  </si>
  <si>
    <t xml:space="preserve">Волжский/Волгоградская область </t>
  </si>
  <si>
    <t>110,0</t>
  </si>
  <si>
    <t>120,0</t>
  </si>
  <si>
    <t>60,0</t>
  </si>
  <si>
    <t>65,0</t>
  </si>
  <si>
    <t>70,0</t>
  </si>
  <si>
    <t>115,0</t>
  </si>
  <si>
    <t>125,0</t>
  </si>
  <si>
    <t>132,5</t>
  </si>
  <si>
    <t xml:space="preserve">Евтушенко В.А. </t>
  </si>
  <si>
    <t>ВЕСОВАЯ КАТЕГОРИЯ   90</t>
  </si>
  <si>
    <t>-. Лукьянов Александр</t>
  </si>
  <si>
    <t>Открытая (16.03.1995)/25</t>
  </si>
  <si>
    <t>88,25</t>
  </si>
  <si>
    <t>160,0</t>
  </si>
  <si>
    <t>170,0</t>
  </si>
  <si>
    <t>180,0</t>
  </si>
  <si>
    <t>105,0</t>
  </si>
  <si>
    <t>112,5</t>
  </si>
  <si>
    <t>205,0</t>
  </si>
  <si>
    <t>ВЕСОВАЯ КАТЕГОРИЯ   100</t>
  </si>
  <si>
    <t>Сергеев Дмитрий</t>
  </si>
  <si>
    <t>1. Сергеев Дмитрий</t>
  </si>
  <si>
    <t>Открытая (01.12.1986)/33</t>
  </si>
  <si>
    <t>94,50</t>
  </si>
  <si>
    <t>190,0</t>
  </si>
  <si>
    <t>220,0</t>
  </si>
  <si>
    <t>172,5</t>
  </si>
  <si>
    <t>200,0</t>
  </si>
  <si>
    <t>215,0</t>
  </si>
  <si>
    <t>230,0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</si>
  <si>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</si>
  <si>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</si>
  <si>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</si>
  <si>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</si>
  <si>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</si>
  <si>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</si>
  <si>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</si>
  <si>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52</t>
  </si>
  <si>
    <t>317,5</t>
  </si>
  <si>
    <t>308,4830</t>
  </si>
  <si>
    <t xml:space="preserve">Мужчины </t>
  </si>
  <si>
    <t>100</t>
  </si>
  <si>
    <t>605,0</t>
  </si>
  <si>
    <t>344,4870</t>
  </si>
  <si>
    <t>Смоляков Дмитрий</t>
  </si>
  <si>
    <t>1. Смоляков Дмитрий</t>
  </si>
  <si>
    <t>Мастера 45 - 49 (27.02.1975)/45</t>
  </si>
  <si>
    <t>87,55</t>
  </si>
  <si>
    <t xml:space="preserve">Волгоград/Волгоградская область </t>
  </si>
  <si>
    <t>135,0</t>
  </si>
  <si>
    <t>140,0</t>
  </si>
  <si>
    <t>142,5</t>
  </si>
  <si>
    <t xml:space="preserve"> </t>
  </si>
  <si>
    <t xml:space="preserve">Мастера 45 - 49 </t>
  </si>
  <si>
    <t>90</t>
  </si>
  <si>
    <t>87,3571</t>
  </si>
  <si>
    <t>Результат</t>
  </si>
  <si>
    <t>ВЕСОВАЯ КАТЕГОРИЯ   140+</t>
  </si>
  <si>
    <t>Соляник Олег</t>
  </si>
  <si>
    <t>1. Соляник Олег</t>
  </si>
  <si>
    <t>Открытая (05.10.1990)/29</t>
  </si>
  <si>
    <t>158,80</t>
  </si>
  <si>
    <t>212,5</t>
  </si>
  <si>
    <t>222,5</t>
  </si>
  <si>
    <t>140+</t>
  </si>
  <si>
    <t>107,8191</t>
  </si>
  <si>
    <t>Эликашвили Марина</t>
  </si>
  <si>
    <t>1. Эликашвили Марина</t>
  </si>
  <si>
    <t>Юниорки 20 - 23 (26.08.1998)/22</t>
  </si>
  <si>
    <t>51,60</t>
  </si>
  <si>
    <t>72,5</t>
  </si>
  <si>
    <t>50,0</t>
  </si>
  <si>
    <t xml:space="preserve">Решетов Н.В. </t>
  </si>
  <si>
    <t>ВЕСОВАЯ КАТЕГОРИЯ   67.5</t>
  </si>
  <si>
    <t>Саркисов Артур</t>
  </si>
  <si>
    <t>1. Саркисов Артур</t>
  </si>
  <si>
    <t>Юноши 18 - 19 (29.10.2001)/18</t>
  </si>
  <si>
    <t>66,30</t>
  </si>
  <si>
    <t xml:space="preserve">Астрахань/Астраханская область </t>
  </si>
  <si>
    <t>127,5</t>
  </si>
  <si>
    <t>130,0</t>
  </si>
  <si>
    <t>Сонин Евгений</t>
  </si>
  <si>
    <t>1. Сонин Евгений</t>
  </si>
  <si>
    <t>Открытая (27.04.1988)/32</t>
  </si>
  <si>
    <t>90,00</t>
  </si>
  <si>
    <t>145,0</t>
  </si>
  <si>
    <t>Тычков Владимир</t>
  </si>
  <si>
    <t>1. Тычков Владимир</t>
  </si>
  <si>
    <t>Мастера 45 - 49 (16.05.1971)/49</t>
  </si>
  <si>
    <t>98,70</t>
  </si>
  <si>
    <t xml:space="preserve">Юниоры 20 - 23 </t>
  </si>
  <si>
    <t>59,1123</t>
  </si>
  <si>
    <t xml:space="preserve">Юноши 18 - 19 </t>
  </si>
  <si>
    <t>67.5</t>
  </si>
  <si>
    <t>101,6551</t>
  </si>
  <si>
    <t>79,0155</t>
  </si>
  <si>
    <t>90,4770</t>
  </si>
  <si>
    <t>82,8817</t>
  </si>
  <si>
    <t>Харламов Вячеслав</t>
  </si>
  <si>
    <t>1. Харламов Вячеслав</t>
  </si>
  <si>
    <t>Юниоры 20 - 23 (11.06.1997)/23</t>
  </si>
  <si>
    <t>87,90</t>
  </si>
  <si>
    <t>150,0</t>
  </si>
  <si>
    <t>165,0</t>
  </si>
  <si>
    <t>240,0</t>
  </si>
  <si>
    <t>95,0240</t>
  </si>
  <si>
    <t>111,4534</t>
  </si>
  <si>
    <t>92,5</t>
  </si>
  <si>
    <t>82,5</t>
  </si>
  <si>
    <t>81,2794</t>
  </si>
  <si>
    <t>ВЕСОВАЯ КАТЕГОРИЯ   82.5</t>
  </si>
  <si>
    <t>-. Легенькова Маргарита</t>
  </si>
  <si>
    <t>Открытая (21.05.1988)/32</t>
  </si>
  <si>
    <t>81,20</t>
  </si>
  <si>
    <t>185,0</t>
  </si>
  <si>
    <t>192,5</t>
  </si>
  <si>
    <t xml:space="preserve">Морозов С.В. </t>
  </si>
  <si>
    <t>Бирюков Сергей</t>
  </si>
  <si>
    <t>1. Бирюков Сергей</t>
  </si>
  <si>
    <t>Открытая (17.07.1985)/35</t>
  </si>
  <si>
    <t>89,30</t>
  </si>
  <si>
    <t>255,0</t>
  </si>
  <si>
    <t>149,9655</t>
  </si>
  <si>
    <t>Решетов Николай</t>
  </si>
  <si>
    <t>1. Решетов Николай</t>
  </si>
  <si>
    <t>Мастера 60 - 64 (23.02.1959)/61</t>
  </si>
  <si>
    <t>98,20</t>
  </si>
  <si>
    <t>250,0</t>
  </si>
  <si>
    <t>265,0</t>
  </si>
  <si>
    <t>ВЕСОВАЯ КАТЕГОРИЯ   110</t>
  </si>
  <si>
    <t>Евтушенко Вадим</t>
  </si>
  <si>
    <t>1. Евтушенко Вадим</t>
  </si>
  <si>
    <t>Открытая (18.09.1974)/45</t>
  </si>
  <si>
    <t>110,00</t>
  </si>
  <si>
    <t xml:space="preserve">Росич </t>
  </si>
  <si>
    <t>330,0</t>
  </si>
  <si>
    <t>355,0</t>
  </si>
  <si>
    <t>Мастера 45 - 49 (18.09.1974)/45</t>
  </si>
  <si>
    <t>ВЕСОВАЯ КАТЕГОРИЯ   125</t>
  </si>
  <si>
    <t>-. Хмелев Александр</t>
  </si>
  <si>
    <t>Открытая (19.09.1971)/48</t>
  </si>
  <si>
    <t>124,30</t>
  </si>
  <si>
    <t>365,0</t>
  </si>
  <si>
    <t>370,0</t>
  </si>
  <si>
    <t xml:space="preserve">Козырев О.В. </t>
  </si>
  <si>
    <t>Мастера 45 - 49 (19.09.1971)/48</t>
  </si>
  <si>
    <t>110</t>
  </si>
  <si>
    <t>177,0450</t>
  </si>
  <si>
    <t>185,5432</t>
  </si>
  <si>
    <t xml:space="preserve">Мастера 60 - 64 </t>
  </si>
  <si>
    <t>237,4050</t>
  </si>
  <si>
    <t>Новиков Роман</t>
  </si>
  <si>
    <t>1. Новиков Роман</t>
  </si>
  <si>
    <t>Открытая (10.07.1982)/38</t>
  </si>
  <si>
    <t>99,90</t>
  </si>
  <si>
    <t>175,0</t>
  </si>
  <si>
    <t>280,0</t>
  </si>
  <si>
    <t>455,0</t>
  </si>
  <si>
    <t>252,2065</t>
  </si>
  <si>
    <t>Вес</t>
  </si>
  <si>
    <t>Повторы</t>
  </si>
  <si>
    <t>Тоннаж</t>
  </si>
  <si>
    <t>Атлетизм</t>
  </si>
  <si>
    <t>Русский жим</t>
  </si>
  <si>
    <t>ВЕСОВАЯ КАТЕГОРИЯ   All</t>
  </si>
  <si>
    <t>Байкулов Дмитрий</t>
  </si>
  <si>
    <t>1. Байкулов Дмитрий</t>
  </si>
  <si>
    <t>Мастера 50 - 54 (13.11.1966)/53</t>
  </si>
  <si>
    <t>71,70</t>
  </si>
  <si>
    <t>55,0</t>
  </si>
  <si>
    <t>52,0</t>
  </si>
  <si>
    <t xml:space="preserve">Самостоятельно </t>
  </si>
  <si>
    <t xml:space="preserve">Мастера 50 - 54 </t>
  </si>
  <si>
    <t xml:space="preserve">Атлетизм </t>
  </si>
  <si>
    <t>All</t>
  </si>
  <si>
    <t>2860,0</t>
  </si>
  <si>
    <t>39,8884</t>
  </si>
  <si>
    <t>Подъем на бицепс</t>
  </si>
  <si>
    <t>Мальгин Денис</t>
  </si>
  <si>
    <t>1. Мальгин Денис</t>
  </si>
  <si>
    <t>Открытая (12.10.1982)/37</t>
  </si>
  <si>
    <t>80,70</t>
  </si>
  <si>
    <t>Лебедев Евгений</t>
  </si>
  <si>
    <t>1. Лебедев Евгений</t>
  </si>
  <si>
    <t>Открытая (29.08.1987)/33</t>
  </si>
  <si>
    <t>87,85</t>
  </si>
  <si>
    <t>67,5</t>
  </si>
  <si>
    <t>82.5</t>
  </si>
  <si>
    <t>44,0300</t>
  </si>
  <si>
    <t>38,6165</t>
  </si>
  <si>
    <t>43,0347</t>
  </si>
  <si>
    <t>Евтушенко В.</t>
  </si>
  <si>
    <t>Алныкина Д.</t>
  </si>
  <si>
    <t>Коробейников М.</t>
  </si>
  <si>
    <t>Винокуров А.</t>
  </si>
  <si>
    <t>Харламов В.</t>
  </si>
  <si>
    <t>Самаркина Л.</t>
  </si>
  <si>
    <t>Национальный Кубок "РОСИЧ" по пауэрлифтингу
Русский жим любители 55 кг.
Волжский/Волгоградская область 12 сентября 2020 г.</t>
  </si>
  <si>
    <t>Национальный Кубок "РОСИЧ" по пауэрлифтингу
Одиночный подъём штанги на бицепс Любители
Волжский/Волгоградская область 12 сентября 2020 г.</t>
  </si>
  <si>
    <t>Национальный Кубок "РОСИЧ" по пауэрлифтингу
Силовое двоеборье профессионалы
Волжский/Волгоградская область 12 сентября 2020 г.</t>
  </si>
  <si>
    <t>Национальный Кубок "РОСИЧ" по пауэрлифтингу
ПРО жим лежа в Софт экипировка многопетельная
Волжский/Волгоградская область 12 сентября 2020 г.</t>
  </si>
  <si>
    <t>Буренина А.</t>
  </si>
  <si>
    <t>Национальный Кубок "РОСИЧ" по пауэрлифтингу
Любители жим лежа в Софт экипировка многопетельная
Волжский/Волгоградская область 12 сентября 2020 г.</t>
  </si>
  <si>
    <t>Меркулов В.</t>
  </si>
  <si>
    <t>Национальный Кубок "РОСИЧ" по пауэрлифтингу
ПРО жим лежа Софт экипировка однопетельная
Волжский/Волгоградская область 12 сентября 2020 г.</t>
  </si>
  <si>
    <t>Национальный Кубок "РОСИЧ" по пауэрлифтингу
Любители жим лежа в Софт экипировка однопетельная
Волжский/Волгоградская область 12 сентября 2020 г.</t>
  </si>
  <si>
    <t>Национальный Кубок "РОСИЧ" по пауэрлифтингу
ПРО жим лежа без экипировки
Волжский/Волгоградская область 12 сентября 2020 г.</t>
  </si>
  <si>
    <t>Национальный Кубок "РОСИЧ" по пауэрлифтингу
Любители жим лежа без экипировки
Волжский/Волгоградская область 12 сентября 2020 г.</t>
  </si>
  <si>
    <t>Национальный Кубок "РОСИЧ" по пауэрлифтингу
ПРО военный жим
Волжский/Волгоградская область 12 сентября 2020 г.</t>
  </si>
  <si>
    <t>Национальный Кубок "РОСИЧ" по пауэрлифтингу
Любители военный жим
Волжский/Волгоградская область 12 сентября 2020 г.</t>
  </si>
  <si>
    <t>Национальный Кубок "РОСИЧ" по пауэрлифтингу
Любители пауэрлифтинг без экипировки
Волжский/Волгоградская область 12 сентября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</si>
</sst>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24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i/>
      <sz val="12"/>
      <name val="Arial Cyr"/>
      <family val="2"/>
      <charset val="204"/>
    </font>
    <font>
      <strike/>
      <sz val="10"/>
      <name val="Arial Cyr"/>
      <family val="2"/>
      <charset val="204"/>
    </font>
    <font>
      <i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/>
    </xf>
    <xf numFmtId="49" fontId="7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1.7109375" style="4" bestFit="1" customWidth="1"/>
    <col min="7" max="9" width="4.5703125" style="3" bestFit="1" customWidth="1"/>
    <col min="10" max="10" width="4.85546875" style="3" bestFit="1" customWidth="1"/>
    <col min="11" max="11" width="7.85546875" style="4" bestFit="1" customWidth="1"/>
    <col min="12" max="12" width="7.5703125" style="3" bestFit="1" customWidth="1"/>
    <col min="13" max="13" width="15.42578125" style="4" bestFit="1" customWidth="1"/>
    <col min="14" max="16384" width="9.140625" style="3"/>
  </cols>
  <sheetData>
    <row r="1" spans="1:13" s="2" customFormat="1" ht="29.1" customHeight="1" x14ac:dyDescent="0.2">
      <c r="A1" s="29" t="s">
        <v>224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 x14ac:dyDescent="0.2">
      <c r="A3" s="35" t="s">
        <v>0</v>
      </c>
      <c r="B3" s="37" t="s">
        <v>6</v>
      </c>
      <c r="C3" s="37" t="s">
        <v>7</v>
      </c>
      <c r="D3" s="39" t="s">
        <v>15</v>
      </c>
      <c r="E3" s="39" t="s">
        <v>4</v>
      </c>
      <c r="F3" s="39" t="s">
        <v>8</v>
      </c>
      <c r="G3" s="39" t="s">
        <v>203</v>
      </c>
      <c r="H3" s="39"/>
      <c r="I3" s="39"/>
      <c r="J3" s="39"/>
      <c r="K3" s="39" t="s">
        <v>82</v>
      </c>
      <c r="L3" s="39" t="s">
        <v>3</v>
      </c>
      <c r="M3" s="40" t="s">
        <v>2</v>
      </c>
    </row>
    <row r="4" spans="1:13" s="1" customFormat="1" ht="21" customHeight="1" thickBot="1" x14ac:dyDescent="0.25">
      <c r="A4" s="3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1"/>
    </row>
    <row r="5" spans="1:13" ht="15" x14ac:dyDescent="0.2">
      <c r="A5" s="42" t="s">
        <v>136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x14ac:dyDescent="0.2">
      <c r="A6" s="8" t="s">
        <v>205</v>
      </c>
      <c r="B6" s="8" t="s">
        <v>206</v>
      </c>
      <c r="C6" s="8" t="s">
        <v>207</v>
      </c>
      <c r="D6" s="8" t="str">
        <f>"0,6290"</f>
        <v>0,6290</v>
      </c>
      <c r="E6" s="8" t="s">
        <v>24</v>
      </c>
      <c r="F6" s="8" t="s">
        <v>74</v>
      </c>
      <c r="G6" s="9" t="s">
        <v>28</v>
      </c>
      <c r="H6" s="9" t="s">
        <v>29</v>
      </c>
      <c r="I6" s="9" t="s">
        <v>30</v>
      </c>
      <c r="J6" s="10"/>
      <c r="K6" s="8" t="str">
        <f>"70,0"</f>
        <v>70,0</v>
      </c>
      <c r="L6" s="9" t="str">
        <f>"44,0300"</f>
        <v>44,0300</v>
      </c>
      <c r="M6" s="8" t="s">
        <v>78</v>
      </c>
    </row>
    <row r="8" spans="1:13" ht="15" x14ac:dyDescent="0.2">
      <c r="A8" s="27" t="s">
        <v>35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3" x14ac:dyDescent="0.2">
      <c r="A9" s="8" t="s">
        <v>209</v>
      </c>
      <c r="B9" s="8" t="s">
        <v>210</v>
      </c>
      <c r="C9" s="8" t="s">
        <v>211</v>
      </c>
      <c r="D9" s="8" t="str">
        <f>"0,5941"</f>
        <v>0,5941</v>
      </c>
      <c r="E9" s="8" t="s">
        <v>24</v>
      </c>
      <c r="F9" s="8" t="s">
        <v>74</v>
      </c>
      <c r="G9" s="9" t="s">
        <v>195</v>
      </c>
      <c r="H9" s="9" t="s">
        <v>29</v>
      </c>
      <c r="I9" s="10" t="s">
        <v>96</v>
      </c>
      <c r="J9" s="10"/>
      <c r="K9" s="8" t="str">
        <f>"65,0"</f>
        <v>65,0</v>
      </c>
      <c r="L9" s="9" t="str">
        <f>"38,6165"</f>
        <v>38,6165</v>
      </c>
      <c r="M9" s="8" t="s">
        <v>78</v>
      </c>
    </row>
    <row r="11" spans="1:13" ht="15" x14ac:dyDescent="0.2">
      <c r="A11" s="27" t="s">
        <v>45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3" x14ac:dyDescent="0.2">
      <c r="A12" s="8" t="s">
        <v>113</v>
      </c>
      <c r="B12" s="8" t="s">
        <v>114</v>
      </c>
      <c r="C12" s="8" t="s">
        <v>115</v>
      </c>
      <c r="D12" s="8" t="str">
        <f>"0,5573"</f>
        <v>0,5573</v>
      </c>
      <c r="E12" s="8" t="s">
        <v>24</v>
      </c>
      <c r="F12" s="8" t="s">
        <v>25</v>
      </c>
      <c r="G12" s="9" t="s">
        <v>212</v>
      </c>
      <c r="H12" s="10" t="s">
        <v>30</v>
      </c>
      <c r="I12" s="10" t="s">
        <v>30</v>
      </c>
      <c r="J12" s="10"/>
      <c r="K12" s="8" t="str">
        <f>"67,5"</f>
        <v>67,5</v>
      </c>
      <c r="L12" s="9" t="str">
        <f>"43,0347"</f>
        <v>43,0347</v>
      </c>
      <c r="M12" s="8" t="s">
        <v>34</v>
      </c>
    </row>
    <row r="14" spans="1:13" ht="15" x14ac:dyDescent="0.2">
      <c r="E14" s="6" t="s">
        <v>9</v>
      </c>
      <c r="F14" s="26" t="s">
        <v>217</v>
      </c>
    </row>
    <row r="15" spans="1:13" ht="15" x14ac:dyDescent="0.2">
      <c r="E15" s="6" t="s">
        <v>10</v>
      </c>
      <c r="F15" s="26" t="s">
        <v>218</v>
      </c>
    </row>
    <row r="16" spans="1:13" ht="15" x14ac:dyDescent="0.2">
      <c r="E16" s="6" t="s">
        <v>11</v>
      </c>
      <c r="F16" s="26" t="s">
        <v>219</v>
      </c>
    </row>
    <row r="17" spans="1:6" ht="15" x14ac:dyDescent="0.2">
      <c r="E17" s="6" t="s">
        <v>12</v>
      </c>
      <c r="F17" s="26" t="s">
        <v>220</v>
      </c>
    </row>
    <row r="18" spans="1:6" ht="15" x14ac:dyDescent="0.2">
      <c r="E18" s="6" t="s">
        <v>12</v>
      </c>
      <c r="F18" s="26" t="s">
        <v>221</v>
      </c>
    </row>
    <row r="19" spans="1:6" ht="15" x14ac:dyDescent="0.2">
      <c r="E19" s="6" t="s">
        <v>13</v>
      </c>
      <c r="F19" s="26" t="s">
        <v>222</v>
      </c>
    </row>
    <row r="20" spans="1:6" ht="15" x14ac:dyDescent="0.2">
      <c r="E20" s="6"/>
    </row>
    <row r="22" spans="1:6" ht="18" x14ac:dyDescent="0.25">
      <c r="A22" s="7" t="s">
        <v>14</v>
      </c>
      <c r="B22" s="7"/>
    </row>
    <row r="23" spans="1:6" ht="15" x14ac:dyDescent="0.2">
      <c r="A23" s="11" t="s">
        <v>66</v>
      </c>
      <c r="B23" s="11"/>
    </row>
    <row r="24" spans="1:6" ht="14.25" x14ac:dyDescent="0.2">
      <c r="A24" s="13"/>
      <c r="B24" s="14" t="s">
        <v>57</v>
      </c>
    </row>
    <row r="25" spans="1:6" ht="15" x14ac:dyDescent="0.2">
      <c r="A25" s="15" t="s">
        <v>58</v>
      </c>
      <c r="B25" s="15" t="s">
        <v>59</v>
      </c>
      <c r="C25" s="15" t="s">
        <v>60</v>
      </c>
      <c r="D25" s="15" t="s">
        <v>61</v>
      </c>
      <c r="E25" s="15" t="s">
        <v>62</v>
      </c>
    </row>
    <row r="26" spans="1:6" x14ac:dyDescent="0.2">
      <c r="A26" s="12" t="s">
        <v>204</v>
      </c>
      <c r="B26" s="4" t="s">
        <v>57</v>
      </c>
      <c r="C26" s="4" t="s">
        <v>213</v>
      </c>
      <c r="D26" s="4" t="s">
        <v>30</v>
      </c>
      <c r="E26" s="16" t="s">
        <v>214</v>
      </c>
    </row>
    <row r="27" spans="1:6" x14ac:dyDescent="0.2">
      <c r="A27" s="12" t="s">
        <v>208</v>
      </c>
      <c r="B27" s="4" t="s">
        <v>57</v>
      </c>
      <c r="C27" s="4" t="s">
        <v>80</v>
      </c>
      <c r="D27" s="4" t="s">
        <v>29</v>
      </c>
      <c r="E27" s="16" t="s">
        <v>215</v>
      </c>
    </row>
    <row r="29" spans="1:6" ht="14.25" x14ac:dyDescent="0.2">
      <c r="A29" s="13"/>
      <c r="B29" s="14" t="s">
        <v>79</v>
      </c>
    </row>
    <row r="30" spans="1:6" ht="15" x14ac:dyDescent="0.2">
      <c r="A30" s="15" t="s">
        <v>58</v>
      </c>
      <c r="B30" s="15" t="s">
        <v>59</v>
      </c>
      <c r="C30" s="15" t="s">
        <v>60</v>
      </c>
      <c r="D30" s="15" t="s">
        <v>61</v>
      </c>
      <c r="E30" s="15" t="s">
        <v>62</v>
      </c>
    </row>
    <row r="31" spans="1:6" x14ac:dyDescent="0.2">
      <c r="A31" s="12" t="s">
        <v>112</v>
      </c>
      <c r="B31" s="4" t="s">
        <v>79</v>
      </c>
      <c r="C31" s="4" t="s">
        <v>67</v>
      </c>
      <c r="D31" s="4" t="s">
        <v>212</v>
      </c>
      <c r="E31" s="16" t="s">
        <v>216</v>
      </c>
    </row>
  </sheetData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12" sqref="E1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1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5.42578125" style="4" bestFit="1" customWidth="1"/>
    <col min="14" max="16384" width="9.140625" style="3"/>
  </cols>
  <sheetData>
    <row r="1" spans="1:13" s="2" customFormat="1" ht="29.1" customHeight="1" x14ac:dyDescent="0.2">
      <c r="A1" s="29" t="s">
        <v>234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 x14ac:dyDescent="0.2">
      <c r="A3" s="35" t="s">
        <v>0</v>
      </c>
      <c r="B3" s="37" t="s">
        <v>6</v>
      </c>
      <c r="C3" s="37" t="s">
        <v>7</v>
      </c>
      <c r="D3" s="39" t="s">
        <v>15</v>
      </c>
      <c r="E3" s="39" t="s">
        <v>4</v>
      </c>
      <c r="F3" s="39" t="s">
        <v>8</v>
      </c>
      <c r="G3" s="39" t="s">
        <v>17</v>
      </c>
      <c r="H3" s="39"/>
      <c r="I3" s="39"/>
      <c r="J3" s="39"/>
      <c r="K3" s="39" t="s">
        <v>82</v>
      </c>
      <c r="L3" s="39" t="s">
        <v>3</v>
      </c>
      <c r="M3" s="40" t="s">
        <v>2</v>
      </c>
    </row>
    <row r="4" spans="1:13" s="1" customFormat="1" ht="21" customHeight="1" thickBot="1" x14ac:dyDescent="0.25">
      <c r="A4" s="3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1"/>
    </row>
    <row r="5" spans="1:13" ht="15" x14ac:dyDescent="0.2">
      <c r="A5" s="42" t="s">
        <v>83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x14ac:dyDescent="0.2">
      <c r="A6" s="8" t="s">
        <v>85</v>
      </c>
      <c r="B6" s="8" t="s">
        <v>86</v>
      </c>
      <c r="C6" s="8" t="s">
        <v>87</v>
      </c>
      <c r="D6" s="8" t="str">
        <f>"0,4846"</f>
        <v>0,4846</v>
      </c>
      <c r="E6" s="8" t="s">
        <v>24</v>
      </c>
      <c r="F6" s="8" t="s">
        <v>25</v>
      </c>
      <c r="G6" s="9" t="s">
        <v>88</v>
      </c>
      <c r="H6" s="9" t="s">
        <v>89</v>
      </c>
      <c r="I6" s="10" t="s">
        <v>55</v>
      </c>
      <c r="J6" s="10"/>
      <c r="K6" s="8" t="str">
        <f>"222,5"</f>
        <v>222,5</v>
      </c>
      <c r="L6" s="9" t="str">
        <f>"107,8191"</f>
        <v>107,8191</v>
      </c>
      <c r="M6" s="8" t="s">
        <v>34</v>
      </c>
    </row>
    <row r="8" spans="1:13" ht="15" x14ac:dyDescent="0.2">
      <c r="E8" s="6" t="s">
        <v>9</v>
      </c>
      <c r="F8" s="26" t="s">
        <v>217</v>
      </c>
    </row>
    <row r="9" spans="1:13" ht="15" x14ac:dyDescent="0.2">
      <c r="E9" s="6" t="s">
        <v>10</v>
      </c>
      <c r="F9" s="26" t="s">
        <v>218</v>
      </c>
    </row>
    <row r="10" spans="1:13" ht="15" x14ac:dyDescent="0.2">
      <c r="E10" s="6" t="s">
        <v>11</v>
      </c>
      <c r="F10" s="26" t="s">
        <v>229</v>
      </c>
    </row>
    <row r="11" spans="1:13" ht="15" x14ac:dyDescent="0.2">
      <c r="E11" s="6" t="s">
        <v>12</v>
      </c>
      <c r="F11" s="26" t="s">
        <v>219</v>
      </c>
    </row>
    <row r="12" spans="1:13" ht="15" x14ac:dyDescent="0.2">
      <c r="E12" s="6" t="s">
        <v>12</v>
      </c>
      <c r="F12" s="26" t="s">
        <v>227</v>
      </c>
    </row>
    <row r="13" spans="1:13" ht="15" x14ac:dyDescent="0.2">
      <c r="E13" s="6" t="s">
        <v>13</v>
      </c>
      <c r="F13" s="26" t="s">
        <v>222</v>
      </c>
    </row>
    <row r="14" spans="1:13" ht="15" x14ac:dyDescent="0.2">
      <c r="E14" s="6"/>
    </row>
    <row r="16" spans="1:13" ht="18" x14ac:dyDescent="0.25">
      <c r="A16" s="7" t="s">
        <v>14</v>
      </c>
      <c r="B16" s="7"/>
    </row>
    <row r="17" spans="1:5" ht="15" x14ac:dyDescent="0.2">
      <c r="A17" s="11" t="s">
        <v>66</v>
      </c>
      <c r="B17" s="11"/>
    </row>
    <row r="18" spans="1:5" ht="14.25" x14ac:dyDescent="0.2">
      <c r="A18" s="13"/>
      <c r="B18" s="14" t="s">
        <v>57</v>
      </c>
    </row>
    <row r="19" spans="1:5" ht="15" x14ac:dyDescent="0.2">
      <c r="A19" s="15" t="s">
        <v>58</v>
      </c>
      <c r="B19" s="15" t="s">
        <v>59</v>
      </c>
      <c r="C19" s="15" t="s">
        <v>60</v>
      </c>
      <c r="D19" s="15" t="s">
        <v>61</v>
      </c>
      <c r="E19" s="15" t="s">
        <v>62</v>
      </c>
    </row>
    <row r="20" spans="1:5" x14ac:dyDescent="0.2">
      <c r="A20" s="12" t="s">
        <v>84</v>
      </c>
      <c r="B20" s="4" t="s">
        <v>57</v>
      </c>
      <c r="C20" s="4" t="s">
        <v>90</v>
      </c>
      <c r="D20" s="4" t="s">
        <v>89</v>
      </c>
      <c r="E20" s="16" t="s">
        <v>91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1.710937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7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29" t="s">
        <v>235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 x14ac:dyDescent="0.2">
      <c r="A3" s="35" t="s">
        <v>0</v>
      </c>
      <c r="B3" s="37" t="s">
        <v>6</v>
      </c>
      <c r="C3" s="37" t="s">
        <v>7</v>
      </c>
      <c r="D3" s="39" t="s">
        <v>15</v>
      </c>
      <c r="E3" s="39" t="s">
        <v>4</v>
      </c>
      <c r="F3" s="39" t="s">
        <v>8</v>
      </c>
      <c r="G3" s="39" t="s">
        <v>17</v>
      </c>
      <c r="H3" s="39"/>
      <c r="I3" s="39"/>
      <c r="J3" s="39"/>
      <c r="K3" s="39" t="s">
        <v>82</v>
      </c>
      <c r="L3" s="39" t="s">
        <v>3</v>
      </c>
      <c r="M3" s="40" t="s">
        <v>2</v>
      </c>
    </row>
    <row r="4" spans="1:13" s="1" customFormat="1" ht="21" customHeight="1" thickBot="1" x14ac:dyDescent="0.25">
      <c r="A4" s="3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1"/>
    </row>
    <row r="5" spans="1:13" ht="15" x14ac:dyDescent="0.2">
      <c r="A5" s="42" t="s">
        <v>35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x14ac:dyDescent="0.2">
      <c r="A6" s="8" t="s">
        <v>71</v>
      </c>
      <c r="B6" s="8" t="s">
        <v>72</v>
      </c>
      <c r="C6" s="8" t="s">
        <v>73</v>
      </c>
      <c r="D6" s="8" t="str">
        <f>"0,5954"</f>
        <v>0,5954</v>
      </c>
      <c r="E6" s="8" t="s">
        <v>24</v>
      </c>
      <c r="F6" s="8" t="s">
        <v>74</v>
      </c>
      <c r="G6" s="9" t="s">
        <v>75</v>
      </c>
      <c r="H6" s="9" t="s">
        <v>76</v>
      </c>
      <c r="I6" s="10" t="s">
        <v>77</v>
      </c>
      <c r="J6" s="10"/>
      <c r="K6" s="8" t="str">
        <f>"140,0"</f>
        <v>140,0</v>
      </c>
      <c r="L6" s="9" t="str">
        <f>"87,3571"</f>
        <v>87,3571</v>
      </c>
      <c r="M6" s="8" t="s">
        <v>78</v>
      </c>
    </row>
    <row r="8" spans="1:13" ht="15" x14ac:dyDescent="0.2">
      <c r="E8" s="6" t="s">
        <v>9</v>
      </c>
      <c r="F8" s="26" t="s">
        <v>217</v>
      </c>
    </row>
    <row r="9" spans="1:13" ht="15" x14ac:dyDescent="0.2">
      <c r="E9" s="6" t="s">
        <v>10</v>
      </c>
      <c r="F9" s="26" t="s">
        <v>218</v>
      </c>
    </row>
    <row r="10" spans="1:13" ht="15" x14ac:dyDescent="0.2">
      <c r="E10" s="6" t="s">
        <v>11</v>
      </c>
      <c r="F10" s="26" t="s">
        <v>229</v>
      </c>
    </row>
    <row r="11" spans="1:13" ht="15" x14ac:dyDescent="0.2">
      <c r="E11" s="6" t="s">
        <v>12</v>
      </c>
      <c r="F11" s="26" t="s">
        <v>219</v>
      </c>
    </row>
    <row r="12" spans="1:13" ht="15" x14ac:dyDescent="0.2">
      <c r="E12" s="6" t="s">
        <v>12</v>
      </c>
      <c r="F12" s="26" t="s">
        <v>227</v>
      </c>
    </row>
    <row r="13" spans="1:13" ht="15" x14ac:dyDescent="0.2">
      <c r="E13" s="6" t="s">
        <v>13</v>
      </c>
      <c r="F13" s="26" t="s">
        <v>222</v>
      </c>
    </row>
    <row r="14" spans="1:13" ht="15" x14ac:dyDescent="0.2">
      <c r="E14" s="6"/>
    </row>
    <row r="16" spans="1:13" ht="18" x14ac:dyDescent="0.25">
      <c r="A16" s="7" t="s">
        <v>14</v>
      </c>
      <c r="B16" s="7"/>
    </row>
    <row r="17" spans="1:5" ht="15" x14ac:dyDescent="0.2">
      <c r="A17" s="11" t="s">
        <v>66</v>
      </c>
      <c r="B17" s="11"/>
    </row>
    <row r="18" spans="1:5" ht="14.25" x14ac:dyDescent="0.2">
      <c r="A18" s="13"/>
      <c r="B18" s="14" t="s">
        <v>79</v>
      </c>
    </row>
    <row r="19" spans="1:5" ht="15" x14ac:dyDescent="0.2">
      <c r="A19" s="15" t="s">
        <v>58</v>
      </c>
      <c r="B19" s="15" t="s">
        <v>59</v>
      </c>
      <c r="C19" s="15" t="s">
        <v>60</v>
      </c>
      <c r="D19" s="15" t="s">
        <v>61</v>
      </c>
      <c r="E19" s="15" t="s">
        <v>62</v>
      </c>
    </row>
    <row r="20" spans="1:5" x14ac:dyDescent="0.2">
      <c r="A20" s="12" t="s">
        <v>70</v>
      </c>
      <c r="B20" s="4" t="s">
        <v>79</v>
      </c>
      <c r="C20" s="4" t="s">
        <v>80</v>
      </c>
      <c r="D20" s="4" t="s">
        <v>76</v>
      </c>
      <c r="E20" s="16" t="s">
        <v>81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F18" sqref="F18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1.28515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5.42578125" style="4" bestFit="1" customWidth="1"/>
    <col min="22" max="16384" width="9.140625" style="3"/>
  </cols>
  <sheetData>
    <row r="1" spans="1:21" s="2" customFormat="1" ht="29.1" customHeight="1" x14ac:dyDescent="0.2">
      <c r="A1" s="29" t="s">
        <v>236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</row>
    <row r="3" spans="1:21" s="1" customFormat="1" ht="12.75" customHeight="1" x14ac:dyDescent="0.2">
      <c r="A3" s="35" t="s">
        <v>0</v>
      </c>
      <c r="B3" s="37" t="s">
        <v>6</v>
      </c>
      <c r="C3" s="37" t="s">
        <v>7</v>
      </c>
      <c r="D3" s="39" t="s">
        <v>15</v>
      </c>
      <c r="E3" s="39" t="s">
        <v>4</v>
      </c>
      <c r="F3" s="39" t="s">
        <v>8</v>
      </c>
      <c r="G3" s="39" t="s">
        <v>16</v>
      </c>
      <c r="H3" s="39"/>
      <c r="I3" s="39"/>
      <c r="J3" s="39"/>
      <c r="K3" s="39" t="s">
        <v>17</v>
      </c>
      <c r="L3" s="39"/>
      <c r="M3" s="39"/>
      <c r="N3" s="39"/>
      <c r="O3" s="39" t="s">
        <v>18</v>
      </c>
      <c r="P3" s="39"/>
      <c r="Q3" s="39"/>
      <c r="R3" s="39"/>
      <c r="S3" s="39" t="s">
        <v>1</v>
      </c>
      <c r="T3" s="39" t="s">
        <v>3</v>
      </c>
      <c r="U3" s="40" t="s">
        <v>2</v>
      </c>
    </row>
    <row r="4" spans="1:21" s="1" customFormat="1" ht="21" customHeight="1" thickBot="1" x14ac:dyDescent="0.25">
      <c r="A4" s="3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8"/>
      <c r="T4" s="38"/>
      <c r="U4" s="41"/>
    </row>
    <row r="5" spans="1:21" ht="15" x14ac:dyDescent="0.2">
      <c r="A5" s="42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1" x14ac:dyDescent="0.2">
      <c r="A6" s="8" t="s">
        <v>21</v>
      </c>
      <c r="B6" s="8" t="s">
        <v>22</v>
      </c>
      <c r="C6" s="8" t="s">
        <v>23</v>
      </c>
      <c r="D6" s="8" t="str">
        <f>"0,9716"</f>
        <v>0,9716</v>
      </c>
      <c r="E6" s="8" t="s">
        <v>24</v>
      </c>
      <c r="F6" s="8" t="s">
        <v>25</v>
      </c>
      <c r="G6" s="9" t="s">
        <v>26</v>
      </c>
      <c r="H6" s="10" t="s">
        <v>27</v>
      </c>
      <c r="I6" s="9" t="s">
        <v>27</v>
      </c>
      <c r="J6" s="10"/>
      <c r="K6" s="9" t="s">
        <v>28</v>
      </c>
      <c r="L6" s="9" t="s">
        <v>29</v>
      </c>
      <c r="M6" s="10" t="s">
        <v>30</v>
      </c>
      <c r="N6" s="10"/>
      <c r="O6" s="9" t="s">
        <v>31</v>
      </c>
      <c r="P6" s="9" t="s">
        <v>32</v>
      </c>
      <c r="Q6" s="9" t="s">
        <v>33</v>
      </c>
      <c r="R6" s="10"/>
      <c r="S6" s="8" t="str">
        <f>"317,5"</f>
        <v>317,5</v>
      </c>
      <c r="T6" s="9" t="str">
        <f>"308,4830"</f>
        <v>308,4830</v>
      </c>
      <c r="U6" s="8" t="s">
        <v>34</v>
      </c>
    </row>
    <row r="8" spans="1:21" ht="15" x14ac:dyDescent="0.2">
      <c r="A8" s="27" t="s">
        <v>35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1" x14ac:dyDescent="0.2">
      <c r="A9" s="8" t="s">
        <v>36</v>
      </c>
      <c r="B9" s="8" t="s">
        <v>37</v>
      </c>
      <c r="C9" s="8" t="s">
        <v>38</v>
      </c>
      <c r="D9" s="8" t="str">
        <f>"0,5924"</f>
        <v>0,5924</v>
      </c>
      <c r="E9" s="8" t="s">
        <v>24</v>
      </c>
      <c r="F9" s="8" t="s">
        <v>25</v>
      </c>
      <c r="G9" s="9" t="s">
        <v>39</v>
      </c>
      <c r="H9" s="9" t="s">
        <v>40</v>
      </c>
      <c r="I9" s="10" t="s">
        <v>41</v>
      </c>
      <c r="J9" s="10"/>
      <c r="K9" s="9" t="s">
        <v>42</v>
      </c>
      <c r="L9" s="10" t="s">
        <v>43</v>
      </c>
      <c r="M9" s="10"/>
      <c r="N9" s="10"/>
      <c r="O9" s="10" t="s">
        <v>44</v>
      </c>
      <c r="P9" s="10"/>
      <c r="Q9" s="10"/>
      <c r="R9" s="10"/>
      <c r="S9" s="8" t="str">
        <f>"0.00"</f>
        <v>0.00</v>
      </c>
      <c r="T9" s="9" t="str">
        <f>"0,0000"</f>
        <v>0,0000</v>
      </c>
      <c r="U9" s="8" t="s">
        <v>34</v>
      </c>
    </row>
    <row r="11" spans="1:21" ht="15" x14ac:dyDescent="0.2">
      <c r="A11" s="27" t="s">
        <v>45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1" x14ac:dyDescent="0.2">
      <c r="A12" s="8" t="s">
        <v>47</v>
      </c>
      <c r="B12" s="8" t="s">
        <v>48</v>
      </c>
      <c r="C12" s="8" t="s">
        <v>49</v>
      </c>
      <c r="D12" s="8" t="str">
        <f>"0,5694"</f>
        <v>0,5694</v>
      </c>
      <c r="E12" s="8" t="s">
        <v>24</v>
      </c>
      <c r="F12" s="8" t="s">
        <v>25</v>
      </c>
      <c r="G12" s="9" t="s">
        <v>50</v>
      </c>
      <c r="H12" s="9" t="s">
        <v>44</v>
      </c>
      <c r="I12" s="10" t="s">
        <v>51</v>
      </c>
      <c r="J12" s="10"/>
      <c r="K12" s="9" t="s">
        <v>39</v>
      </c>
      <c r="L12" s="9" t="s">
        <v>40</v>
      </c>
      <c r="M12" s="10" t="s">
        <v>52</v>
      </c>
      <c r="N12" s="10"/>
      <c r="O12" s="9" t="s">
        <v>53</v>
      </c>
      <c r="P12" s="9" t="s">
        <v>54</v>
      </c>
      <c r="Q12" s="9" t="s">
        <v>55</v>
      </c>
      <c r="R12" s="10"/>
      <c r="S12" s="8" t="str">
        <f>"605,0"</f>
        <v>605,0</v>
      </c>
      <c r="T12" s="9" t="str">
        <f>"344,4870"</f>
        <v>344,4870</v>
      </c>
      <c r="U12" s="8" t="s">
        <v>34</v>
      </c>
    </row>
    <row r="14" spans="1:21" ht="15" x14ac:dyDescent="0.2">
      <c r="E14" s="6" t="s">
        <v>9</v>
      </c>
      <c r="F14" s="26" t="s">
        <v>217</v>
      </c>
    </row>
    <row r="15" spans="1:21" ht="15" x14ac:dyDescent="0.2">
      <c r="E15" s="6" t="s">
        <v>10</v>
      </c>
      <c r="F15" s="26" t="s">
        <v>218</v>
      </c>
    </row>
    <row r="16" spans="1:21" ht="15" x14ac:dyDescent="0.2">
      <c r="E16" s="6" t="s">
        <v>11</v>
      </c>
      <c r="F16" s="26" t="s">
        <v>229</v>
      </c>
    </row>
    <row r="17" spans="1:6" ht="15" x14ac:dyDescent="0.2">
      <c r="E17" s="6" t="s">
        <v>12</v>
      </c>
      <c r="F17" s="26" t="s">
        <v>219</v>
      </c>
    </row>
    <row r="18" spans="1:6" ht="15" x14ac:dyDescent="0.2">
      <c r="E18" s="6" t="s">
        <v>12</v>
      </c>
      <c r="F18" s="26" t="s">
        <v>227</v>
      </c>
    </row>
    <row r="19" spans="1:6" ht="15" x14ac:dyDescent="0.2">
      <c r="E19" s="6" t="s">
        <v>13</v>
      </c>
      <c r="F19" s="26" t="s">
        <v>222</v>
      </c>
    </row>
    <row r="20" spans="1:6" ht="15" x14ac:dyDescent="0.2">
      <c r="E20" s="6"/>
    </row>
    <row r="22" spans="1:6" ht="18" x14ac:dyDescent="0.25">
      <c r="A22" s="7" t="s">
        <v>14</v>
      </c>
      <c r="B22" s="7"/>
    </row>
    <row r="23" spans="1:6" ht="15" x14ac:dyDescent="0.2">
      <c r="A23" s="11" t="s">
        <v>56</v>
      </c>
      <c r="B23" s="11"/>
    </row>
    <row r="24" spans="1:6" ht="14.25" x14ac:dyDescent="0.2">
      <c r="A24" s="13"/>
      <c r="B24" s="14" t="s">
        <v>57</v>
      </c>
    </row>
    <row r="25" spans="1:6" ht="15" x14ac:dyDescent="0.2">
      <c r="A25" s="15" t="s">
        <v>58</v>
      </c>
      <c r="B25" s="15" t="s">
        <v>59</v>
      </c>
      <c r="C25" s="15" t="s">
        <v>60</v>
      </c>
      <c r="D25" s="15" t="s">
        <v>61</v>
      </c>
      <c r="E25" s="15" t="s">
        <v>62</v>
      </c>
    </row>
    <row r="26" spans="1:6" x14ac:dyDescent="0.2">
      <c r="A26" s="12" t="s">
        <v>20</v>
      </c>
      <c r="B26" s="4" t="s">
        <v>57</v>
      </c>
      <c r="C26" s="4" t="s">
        <v>63</v>
      </c>
      <c r="D26" s="4" t="s">
        <v>64</v>
      </c>
      <c r="E26" s="16" t="s">
        <v>65</v>
      </c>
    </row>
    <row r="29" spans="1:6" ht="15" x14ac:dyDescent="0.2">
      <c r="A29" s="11" t="s">
        <v>66</v>
      </c>
      <c r="B29" s="11"/>
    </row>
    <row r="30" spans="1:6" ht="14.25" x14ac:dyDescent="0.2">
      <c r="A30" s="13"/>
      <c r="B30" s="14" t="s">
        <v>57</v>
      </c>
    </row>
    <row r="31" spans="1:6" ht="15" x14ac:dyDescent="0.2">
      <c r="A31" s="15" t="s">
        <v>58</v>
      </c>
      <c r="B31" s="15" t="s">
        <v>59</v>
      </c>
      <c r="C31" s="15" t="s">
        <v>60</v>
      </c>
      <c r="D31" s="15" t="s">
        <v>61</v>
      </c>
      <c r="E31" s="15" t="s">
        <v>62</v>
      </c>
    </row>
    <row r="32" spans="1:6" x14ac:dyDescent="0.2">
      <c r="A32" s="12" t="s">
        <v>46</v>
      </c>
      <c r="B32" s="4" t="s">
        <v>57</v>
      </c>
      <c r="C32" s="4" t="s">
        <v>67</v>
      </c>
      <c r="D32" s="4" t="s">
        <v>68</v>
      </c>
      <c r="E32" s="16" t="s">
        <v>69</v>
      </c>
    </row>
  </sheetData>
  <mergeCells count="16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8" sqref="F8:F1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4" width="10.5703125" style="4" bestFit="1" customWidth="1"/>
    <col min="5" max="5" width="22.7109375" style="4" bestFit="1" customWidth="1"/>
    <col min="6" max="6" width="31" style="4" bestFit="1" customWidth="1"/>
    <col min="7" max="7" width="4.5703125" style="3" bestFit="1" customWidth="1"/>
    <col min="8" max="8" width="4.5703125" style="24" bestFit="1" customWidth="1"/>
    <col min="9" max="9" width="7.85546875" style="4" bestFit="1" customWidth="1"/>
    <col min="10" max="10" width="7.5703125" style="3" bestFit="1" customWidth="1"/>
    <col min="11" max="11" width="15.7109375" style="4" bestFit="1" customWidth="1"/>
    <col min="12" max="16384" width="9.140625" style="3"/>
  </cols>
  <sheetData>
    <row r="1" spans="1:11" s="2" customFormat="1" ht="29.1" customHeight="1" x14ac:dyDescent="0.2">
      <c r="A1" s="29" t="s">
        <v>223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s="1" customFormat="1" ht="12.75" customHeight="1" x14ac:dyDescent="0.2">
      <c r="A3" s="35" t="s">
        <v>0</v>
      </c>
      <c r="B3" s="37" t="s">
        <v>6</v>
      </c>
      <c r="C3" s="37" t="s">
        <v>7</v>
      </c>
      <c r="D3" s="39" t="s">
        <v>188</v>
      </c>
      <c r="E3" s="39" t="s">
        <v>4</v>
      </c>
      <c r="F3" s="39" t="s">
        <v>8</v>
      </c>
      <c r="G3" s="39" t="s">
        <v>189</v>
      </c>
      <c r="H3" s="39"/>
      <c r="I3" s="39" t="s">
        <v>187</v>
      </c>
      <c r="J3" s="39" t="s">
        <v>3</v>
      </c>
      <c r="K3" s="40" t="s">
        <v>2</v>
      </c>
    </row>
    <row r="4" spans="1:11" s="1" customFormat="1" ht="21" customHeight="1" thickBot="1" x14ac:dyDescent="0.25">
      <c r="A4" s="36"/>
      <c r="B4" s="38"/>
      <c r="C4" s="38"/>
      <c r="D4" s="38"/>
      <c r="E4" s="38"/>
      <c r="F4" s="38"/>
      <c r="G4" s="5" t="s">
        <v>185</v>
      </c>
      <c r="H4" s="23" t="s">
        <v>186</v>
      </c>
      <c r="I4" s="38"/>
      <c r="J4" s="38"/>
      <c r="K4" s="41"/>
    </row>
    <row r="5" spans="1:11" ht="15" x14ac:dyDescent="0.2">
      <c r="A5" s="42" t="s">
        <v>190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x14ac:dyDescent="0.2">
      <c r="A6" s="8" t="s">
        <v>192</v>
      </c>
      <c r="B6" s="8" t="s">
        <v>193</v>
      </c>
      <c r="C6" s="8" t="s">
        <v>194</v>
      </c>
      <c r="D6" s="8" t="str">
        <f>"1,0000"</f>
        <v>1,0000</v>
      </c>
      <c r="E6" s="8" t="s">
        <v>24</v>
      </c>
      <c r="F6" s="8" t="s">
        <v>104</v>
      </c>
      <c r="G6" s="9" t="s">
        <v>195</v>
      </c>
      <c r="H6" s="25" t="s">
        <v>196</v>
      </c>
      <c r="I6" s="8" t="str">
        <f>"2860,0"</f>
        <v>2860,0</v>
      </c>
      <c r="J6" s="9" t="str">
        <f>"39,8884"</f>
        <v>39,8884</v>
      </c>
      <c r="K6" s="8" t="s">
        <v>197</v>
      </c>
    </row>
    <row r="8" spans="1:11" ht="15" x14ac:dyDescent="0.2">
      <c r="E8" s="6" t="s">
        <v>9</v>
      </c>
      <c r="F8" s="26" t="s">
        <v>217</v>
      </c>
    </row>
    <row r="9" spans="1:11" ht="15" x14ac:dyDescent="0.2">
      <c r="E9" s="6" t="s">
        <v>10</v>
      </c>
      <c r="F9" s="26" t="s">
        <v>218</v>
      </c>
    </row>
    <row r="10" spans="1:11" ht="15" x14ac:dyDescent="0.2">
      <c r="E10" s="6" t="s">
        <v>11</v>
      </c>
      <c r="F10" s="26" t="s">
        <v>219</v>
      </c>
    </row>
    <row r="11" spans="1:11" ht="15" x14ac:dyDescent="0.2">
      <c r="E11" s="6" t="s">
        <v>12</v>
      </c>
      <c r="F11" s="26" t="s">
        <v>220</v>
      </c>
    </row>
    <row r="12" spans="1:11" ht="15" x14ac:dyDescent="0.2">
      <c r="E12" s="6" t="s">
        <v>12</v>
      </c>
      <c r="F12" s="26" t="s">
        <v>221</v>
      </c>
    </row>
    <row r="13" spans="1:11" ht="15" x14ac:dyDescent="0.2">
      <c r="E13" s="6" t="s">
        <v>13</v>
      </c>
      <c r="F13" s="26" t="s">
        <v>222</v>
      </c>
    </row>
    <row r="14" spans="1:11" ht="15" x14ac:dyDescent="0.2">
      <c r="E14" s="6"/>
    </row>
    <row r="16" spans="1:11" ht="18" x14ac:dyDescent="0.25">
      <c r="A16" s="7" t="s">
        <v>14</v>
      </c>
      <c r="B16" s="7"/>
    </row>
    <row r="17" spans="1:5" ht="15" x14ac:dyDescent="0.2">
      <c r="A17" s="11" t="s">
        <v>66</v>
      </c>
      <c r="B17" s="11"/>
    </row>
    <row r="18" spans="1:5" ht="14.25" x14ac:dyDescent="0.2">
      <c r="A18" s="13"/>
      <c r="B18" s="14" t="s">
        <v>198</v>
      </c>
    </row>
    <row r="19" spans="1:5" ht="15" x14ac:dyDescent="0.2">
      <c r="A19" s="15" t="s">
        <v>58</v>
      </c>
      <c r="B19" s="15" t="s">
        <v>59</v>
      </c>
      <c r="C19" s="15" t="s">
        <v>60</v>
      </c>
      <c r="D19" s="15" t="s">
        <v>61</v>
      </c>
      <c r="E19" s="15" t="s">
        <v>199</v>
      </c>
    </row>
    <row r="20" spans="1:5" x14ac:dyDescent="0.2">
      <c r="A20" s="12" t="s">
        <v>191</v>
      </c>
      <c r="B20" s="4" t="s">
        <v>198</v>
      </c>
      <c r="C20" s="4" t="s">
        <v>200</v>
      </c>
      <c r="D20" s="4" t="s">
        <v>201</v>
      </c>
      <c r="E20" s="16" t="s">
        <v>202</v>
      </c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F8" sqref="F8:F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1.28515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5" width="7.85546875" style="4" bestFit="1" customWidth="1"/>
    <col min="16" max="16" width="8.5703125" style="3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29" t="s">
        <v>225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1:17" s="1" customFormat="1" ht="12.75" customHeight="1" x14ac:dyDescent="0.2">
      <c r="A3" s="35" t="s">
        <v>0</v>
      </c>
      <c r="B3" s="37" t="s">
        <v>6</v>
      </c>
      <c r="C3" s="37" t="s">
        <v>7</v>
      </c>
      <c r="D3" s="39" t="s">
        <v>15</v>
      </c>
      <c r="E3" s="39" t="s">
        <v>4</v>
      </c>
      <c r="F3" s="39" t="s">
        <v>8</v>
      </c>
      <c r="G3" s="39" t="s">
        <v>17</v>
      </c>
      <c r="H3" s="39"/>
      <c r="I3" s="39"/>
      <c r="J3" s="39"/>
      <c r="K3" s="39" t="s">
        <v>18</v>
      </c>
      <c r="L3" s="39"/>
      <c r="M3" s="39"/>
      <c r="N3" s="39"/>
      <c r="O3" s="39" t="s">
        <v>1</v>
      </c>
      <c r="P3" s="39" t="s">
        <v>3</v>
      </c>
      <c r="Q3" s="40" t="s">
        <v>2</v>
      </c>
    </row>
    <row r="4" spans="1:17" s="1" customFormat="1" ht="21" customHeight="1" thickBot="1" x14ac:dyDescent="0.25">
      <c r="A4" s="3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8"/>
      <c r="P4" s="38"/>
      <c r="Q4" s="41"/>
    </row>
    <row r="5" spans="1:17" ht="15" x14ac:dyDescent="0.2">
      <c r="A5" s="42" t="s">
        <v>45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7" x14ac:dyDescent="0.2">
      <c r="A6" s="8" t="s">
        <v>178</v>
      </c>
      <c r="B6" s="8" t="s">
        <v>179</v>
      </c>
      <c r="C6" s="8" t="s">
        <v>180</v>
      </c>
      <c r="D6" s="8" t="str">
        <f>"0,5543"</f>
        <v>0,5543</v>
      </c>
      <c r="E6" s="8" t="s">
        <v>24</v>
      </c>
      <c r="F6" s="8" t="s">
        <v>25</v>
      </c>
      <c r="G6" s="9" t="s">
        <v>39</v>
      </c>
      <c r="H6" s="9" t="s">
        <v>40</v>
      </c>
      <c r="I6" s="9" t="s">
        <v>181</v>
      </c>
      <c r="J6" s="10"/>
      <c r="K6" s="9" t="s">
        <v>153</v>
      </c>
      <c r="L6" s="9" t="s">
        <v>154</v>
      </c>
      <c r="M6" s="9" t="s">
        <v>182</v>
      </c>
      <c r="N6" s="10"/>
      <c r="O6" s="8" t="str">
        <f>"455,0"</f>
        <v>455,0</v>
      </c>
      <c r="P6" s="9" t="str">
        <f>"252,2065"</f>
        <v>252,2065</v>
      </c>
      <c r="Q6" s="8" t="s">
        <v>78</v>
      </c>
    </row>
    <row r="8" spans="1:17" ht="15" x14ac:dyDescent="0.2">
      <c r="E8" s="6" t="s">
        <v>9</v>
      </c>
      <c r="F8" s="26" t="s">
        <v>217</v>
      </c>
    </row>
    <row r="9" spans="1:17" ht="15" x14ac:dyDescent="0.2">
      <c r="E9" s="6" t="s">
        <v>10</v>
      </c>
      <c r="F9" s="26" t="s">
        <v>218</v>
      </c>
    </row>
    <row r="10" spans="1:17" ht="15" x14ac:dyDescent="0.2">
      <c r="E10" s="6" t="s">
        <v>11</v>
      </c>
      <c r="F10" s="26" t="s">
        <v>219</v>
      </c>
    </row>
    <row r="11" spans="1:17" ht="15" x14ac:dyDescent="0.2">
      <c r="E11" s="6" t="s">
        <v>12</v>
      </c>
      <c r="F11" s="26" t="s">
        <v>220</v>
      </c>
    </row>
    <row r="12" spans="1:17" ht="15" x14ac:dyDescent="0.2">
      <c r="E12" s="6" t="s">
        <v>12</v>
      </c>
      <c r="F12" s="26" t="s">
        <v>221</v>
      </c>
    </row>
    <row r="13" spans="1:17" ht="15" x14ac:dyDescent="0.2">
      <c r="E13" s="6" t="s">
        <v>13</v>
      </c>
      <c r="F13" s="26" t="s">
        <v>222</v>
      </c>
    </row>
    <row r="14" spans="1:17" ht="15" x14ac:dyDescent="0.2">
      <c r="E14" s="6"/>
    </row>
    <row r="16" spans="1:17" ht="18" x14ac:dyDescent="0.25">
      <c r="A16" s="7" t="s">
        <v>14</v>
      </c>
      <c r="B16" s="7"/>
    </row>
    <row r="17" spans="1:5" ht="15" x14ac:dyDescent="0.2">
      <c r="A17" s="11" t="s">
        <v>66</v>
      </c>
      <c r="B17" s="11"/>
    </row>
    <row r="18" spans="1:5" ht="14.25" x14ac:dyDescent="0.2">
      <c r="A18" s="13"/>
      <c r="B18" s="14" t="s">
        <v>57</v>
      </c>
    </row>
    <row r="19" spans="1:5" ht="15" x14ac:dyDescent="0.2">
      <c r="A19" s="15" t="s">
        <v>58</v>
      </c>
      <c r="B19" s="15" t="s">
        <v>59</v>
      </c>
      <c r="C19" s="15" t="s">
        <v>60</v>
      </c>
      <c r="D19" s="15" t="s">
        <v>61</v>
      </c>
      <c r="E19" s="15" t="s">
        <v>62</v>
      </c>
    </row>
    <row r="20" spans="1:5" x14ac:dyDescent="0.2">
      <c r="A20" s="12" t="s">
        <v>177</v>
      </c>
      <c r="B20" s="4" t="s">
        <v>57</v>
      </c>
      <c r="C20" s="4" t="s">
        <v>67</v>
      </c>
      <c r="D20" s="4" t="s">
        <v>183</v>
      </c>
      <c r="E20" s="16" t="s">
        <v>184</v>
      </c>
    </row>
  </sheetData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F16" sqref="F16:F21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1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5.42578125" style="4" bestFit="1" customWidth="1"/>
    <col min="14" max="16384" width="9.140625" style="3"/>
  </cols>
  <sheetData>
    <row r="1" spans="1:13" s="2" customFormat="1" ht="29.1" customHeight="1" x14ac:dyDescent="0.2">
      <c r="A1" s="29" t="s">
        <v>226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 x14ac:dyDescent="0.2">
      <c r="A3" s="35" t="s">
        <v>0</v>
      </c>
      <c r="B3" s="37" t="s">
        <v>6</v>
      </c>
      <c r="C3" s="37" t="s">
        <v>7</v>
      </c>
      <c r="D3" s="39" t="s">
        <v>15</v>
      </c>
      <c r="E3" s="39" t="s">
        <v>4</v>
      </c>
      <c r="F3" s="39" t="s">
        <v>8</v>
      </c>
      <c r="G3" s="39" t="s">
        <v>17</v>
      </c>
      <c r="H3" s="39"/>
      <c r="I3" s="39"/>
      <c r="J3" s="39"/>
      <c r="K3" s="39" t="s">
        <v>82</v>
      </c>
      <c r="L3" s="39" t="s">
        <v>3</v>
      </c>
      <c r="M3" s="40" t="s">
        <v>2</v>
      </c>
    </row>
    <row r="4" spans="1:13" s="1" customFormat="1" ht="21" customHeight="1" thickBot="1" x14ac:dyDescent="0.25">
      <c r="A4" s="3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1"/>
    </row>
    <row r="5" spans="1:13" ht="15" x14ac:dyDescent="0.2">
      <c r="A5" s="27" t="s">
        <v>45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3" x14ac:dyDescent="0.2">
      <c r="A6" s="8" t="s">
        <v>150</v>
      </c>
      <c r="B6" s="8" t="s">
        <v>151</v>
      </c>
      <c r="C6" s="8" t="s">
        <v>152</v>
      </c>
      <c r="D6" s="8" t="str">
        <f>"0,5586"</f>
        <v>0,5586</v>
      </c>
      <c r="E6" s="8" t="s">
        <v>24</v>
      </c>
      <c r="F6" s="8" t="s">
        <v>25</v>
      </c>
      <c r="G6" s="9" t="s">
        <v>130</v>
      </c>
      <c r="H6" s="9" t="s">
        <v>153</v>
      </c>
      <c r="I6" s="10" t="s">
        <v>154</v>
      </c>
      <c r="J6" s="10"/>
      <c r="K6" s="8" t="str">
        <f>"250,0"</f>
        <v>250,0</v>
      </c>
      <c r="L6" s="9" t="str">
        <f>"237,4050"</f>
        <v>237,4050</v>
      </c>
      <c r="M6" s="8" t="s">
        <v>98</v>
      </c>
    </row>
    <row r="8" spans="1:13" ht="15" x14ac:dyDescent="0.2">
      <c r="A8" s="27" t="s">
        <v>155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3" x14ac:dyDescent="0.2">
      <c r="A9" s="17" t="s">
        <v>157</v>
      </c>
      <c r="B9" s="17" t="s">
        <v>158</v>
      </c>
      <c r="C9" s="17" t="s">
        <v>159</v>
      </c>
      <c r="D9" s="17" t="str">
        <f>"0,5365"</f>
        <v>0,5365</v>
      </c>
      <c r="E9" s="17" t="s">
        <v>160</v>
      </c>
      <c r="F9" s="17" t="s">
        <v>25</v>
      </c>
      <c r="G9" s="19" t="s">
        <v>161</v>
      </c>
      <c r="H9" s="18" t="s">
        <v>162</v>
      </c>
      <c r="I9" s="18"/>
      <c r="J9" s="18"/>
      <c r="K9" s="17" t="str">
        <f>"330,0"</f>
        <v>330,0</v>
      </c>
      <c r="L9" s="19" t="str">
        <f>"177,0450"</f>
        <v>177,0450</v>
      </c>
      <c r="M9" s="17" t="s">
        <v>78</v>
      </c>
    </row>
    <row r="10" spans="1:13" x14ac:dyDescent="0.2">
      <c r="A10" s="20" t="s">
        <v>157</v>
      </c>
      <c r="B10" s="20" t="s">
        <v>163</v>
      </c>
      <c r="C10" s="20" t="s">
        <v>159</v>
      </c>
      <c r="D10" s="20" t="str">
        <f>"0,5365"</f>
        <v>0,5365</v>
      </c>
      <c r="E10" s="20" t="s">
        <v>160</v>
      </c>
      <c r="F10" s="20" t="s">
        <v>25</v>
      </c>
      <c r="G10" s="22" t="s">
        <v>161</v>
      </c>
      <c r="H10" s="21" t="s">
        <v>162</v>
      </c>
      <c r="I10" s="21"/>
      <c r="J10" s="21"/>
      <c r="K10" s="20" t="str">
        <f>"330,0"</f>
        <v>330,0</v>
      </c>
      <c r="L10" s="22" t="str">
        <f>"185,5432"</f>
        <v>185,5432</v>
      </c>
      <c r="M10" s="20" t="s">
        <v>78</v>
      </c>
    </row>
    <row r="12" spans="1:13" ht="15" x14ac:dyDescent="0.2">
      <c r="A12" s="27" t="s">
        <v>164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3" x14ac:dyDescent="0.2">
      <c r="A13" s="17" t="s">
        <v>165</v>
      </c>
      <c r="B13" s="17" t="s">
        <v>166</v>
      </c>
      <c r="C13" s="17" t="s">
        <v>167</v>
      </c>
      <c r="D13" s="17" t="str">
        <f>"0,5220"</f>
        <v>0,5220</v>
      </c>
      <c r="E13" s="17" t="s">
        <v>24</v>
      </c>
      <c r="F13" s="17" t="s">
        <v>25</v>
      </c>
      <c r="G13" s="18" t="s">
        <v>168</v>
      </c>
      <c r="H13" s="18" t="s">
        <v>169</v>
      </c>
      <c r="I13" s="18" t="s">
        <v>169</v>
      </c>
      <c r="J13" s="18"/>
      <c r="K13" s="17" t="str">
        <f>"0.00"</f>
        <v>0.00</v>
      </c>
      <c r="L13" s="19" t="str">
        <f>"0,0000"</f>
        <v>0,0000</v>
      </c>
      <c r="M13" s="17" t="s">
        <v>170</v>
      </c>
    </row>
    <row r="14" spans="1:13" x14ac:dyDescent="0.2">
      <c r="A14" s="20" t="s">
        <v>165</v>
      </c>
      <c r="B14" s="20" t="s">
        <v>171</v>
      </c>
      <c r="C14" s="20" t="s">
        <v>167</v>
      </c>
      <c r="D14" s="20" t="str">
        <f>"0,5220"</f>
        <v>0,5220</v>
      </c>
      <c r="E14" s="20" t="s">
        <v>24</v>
      </c>
      <c r="F14" s="20" t="s">
        <v>25</v>
      </c>
      <c r="G14" s="21" t="s">
        <v>168</v>
      </c>
      <c r="H14" s="21" t="s">
        <v>169</v>
      </c>
      <c r="I14" s="21" t="s">
        <v>169</v>
      </c>
      <c r="J14" s="21"/>
      <c r="K14" s="20" t="str">
        <f>"0.00"</f>
        <v>0.00</v>
      </c>
      <c r="L14" s="22" t="str">
        <f>"0,0000"</f>
        <v>0,0000</v>
      </c>
      <c r="M14" s="20" t="s">
        <v>170</v>
      </c>
    </row>
    <row r="16" spans="1:13" ht="15" x14ac:dyDescent="0.2">
      <c r="E16" s="6" t="s">
        <v>9</v>
      </c>
      <c r="F16" s="26" t="s">
        <v>217</v>
      </c>
    </row>
    <row r="17" spans="1:6" ht="15" x14ac:dyDescent="0.2">
      <c r="E17" s="6" t="s">
        <v>10</v>
      </c>
      <c r="F17" s="26" t="s">
        <v>218</v>
      </c>
    </row>
    <row r="18" spans="1:6" ht="15" x14ac:dyDescent="0.2">
      <c r="E18" s="6" t="s">
        <v>11</v>
      </c>
      <c r="F18" s="26" t="s">
        <v>219</v>
      </c>
    </row>
    <row r="19" spans="1:6" ht="15" x14ac:dyDescent="0.2">
      <c r="E19" s="6" t="s">
        <v>12</v>
      </c>
      <c r="F19" s="26" t="s">
        <v>220</v>
      </c>
    </row>
    <row r="20" spans="1:6" ht="15" x14ac:dyDescent="0.2">
      <c r="E20" s="6" t="s">
        <v>12</v>
      </c>
      <c r="F20" s="26" t="s">
        <v>221</v>
      </c>
    </row>
    <row r="21" spans="1:6" ht="15" x14ac:dyDescent="0.2">
      <c r="E21" s="6" t="s">
        <v>13</v>
      </c>
      <c r="F21" s="26" t="s">
        <v>222</v>
      </c>
    </row>
    <row r="22" spans="1:6" ht="15" x14ac:dyDescent="0.2">
      <c r="E22" s="6"/>
    </row>
    <row r="24" spans="1:6" ht="18" x14ac:dyDescent="0.25">
      <c r="A24" s="7" t="s">
        <v>14</v>
      </c>
      <c r="B24" s="7"/>
    </row>
    <row r="25" spans="1:6" ht="15" x14ac:dyDescent="0.2">
      <c r="A25" s="11" t="s">
        <v>66</v>
      </c>
      <c r="B25" s="11"/>
    </row>
    <row r="26" spans="1:6" ht="14.25" x14ac:dyDescent="0.2">
      <c r="A26" s="13"/>
      <c r="B26" s="14" t="s">
        <v>57</v>
      </c>
    </row>
    <row r="27" spans="1:6" ht="15" x14ac:dyDescent="0.2">
      <c r="A27" s="15" t="s">
        <v>58</v>
      </c>
      <c r="B27" s="15" t="s">
        <v>59</v>
      </c>
      <c r="C27" s="15" t="s">
        <v>60</v>
      </c>
      <c r="D27" s="15" t="s">
        <v>61</v>
      </c>
      <c r="E27" s="15" t="s">
        <v>62</v>
      </c>
    </row>
    <row r="28" spans="1:6" x14ac:dyDescent="0.2">
      <c r="A28" s="12" t="s">
        <v>156</v>
      </c>
      <c r="B28" s="4" t="s">
        <v>57</v>
      </c>
      <c r="C28" s="4" t="s">
        <v>172</v>
      </c>
      <c r="D28" s="4" t="s">
        <v>161</v>
      </c>
      <c r="E28" s="16" t="s">
        <v>173</v>
      </c>
    </row>
    <row r="30" spans="1:6" ht="14.25" x14ac:dyDescent="0.2">
      <c r="A30" s="13"/>
      <c r="B30" s="14" t="s">
        <v>79</v>
      </c>
    </row>
    <row r="31" spans="1:6" ht="15" x14ac:dyDescent="0.2">
      <c r="A31" s="15" t="s">
        <v>58</v>
      </c>
      <c r="B31" s="15" t="s">
        <v>59</v>
      </c>
      <c r="C31" s="15" t="s">
        <v>60</v>
      </c>
      <c r="D31" s="15" t="s">
        <v>61</v>
      </c>
      <c r="E31" s="15" t="s">
        <v>62</v>
      </c>
    </row>
    <row r="32" spans="1:6" x14ac:dyDescent="0.2">
      <c r="A32" s="12" t="s">
        <v>156</v>
      </c>
      <c r="B32" s="4" t="s">
        <v>79</v>
      </c>
      <c r="C32" s="4" t="s">
        <v>172</v>
      </c>
      <c r="D32" s="4" t="s">
        <v>161</v>
      </c>
      <c r="E32" s="16" t="s">
        <v>174</v>
      </c>
    </row>
    <row r="34" spans="1:5" ht="14.25" x14ac:dyDescent="0.2">
      <c r="A34" s="13"/>
      <c r="B34" s="14" t="s">
        <v>175</v>
      </c>
    </row>
    <row r="35" spans="1:5" ht="15" x14ac:dyDescent="0.2">
      <c r="A35" s="15" t="s">
        <v>58</v>
      </c>
      <c r="B35" s="15" t="s">
        <v>59</v>
      </c>
      <c r="C35" s="15" t="s">
        <v>60</v>
      </c>
      <c r="D35" s="15" t="s">
        <v>61</v>
      </c>
      <c r="E35" s="15" t="s">
        <v>62</v>
      </c>
    </row>
    <row r="36" spans="1:5" x14ac:dyDescent="0.2">
      <c r="A36" s="12" t="s">
        <v>149</v>
      </c>
      <c r="B36" s="4" t="s">
        <v>175</v>
      </c>
      <c r="C36" s="4" t="s">
        <v>67</v>
      </c>
      <c r="D36" s="4" t="s">
        <v>153</v>
      </c>
      <c r="E36" s="16" t="s">
        <v>176</v>
      </c>
    </row>
  </sheetData>
  <mergeCells count="14">
    <mergeCell ref="A12:L12"/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10" sqref="F10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1.710937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3.42578125" style="4" bestFit="1" customWidth="1"/>
    <col min="14" max="16384" width="9.140625" style="3"/>
  </cols>
  <sheetData>
    <row r="1" spans="1:13" s="2" customFormat="1" ht="29.1" customHeight="1" x14ac:dyDescent="0.2">
      <c r="A1" s="29" t="s">
        <v>228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 x14ac:dyDescent="0.2">
      <c r="A3" s="35" t="s">
        <v>0</v>
      </c>
      <c r="B3" s="37" t="s">
        <v>6</v>
      </c>
      <c r="C3" s="37" t="s">
        <v>7</v>
      </c>
      <c r="D3" s="39" t="s">
        <v>15</v>
      </c>
      <c r="E3" s="39" t="s">
        <v>4</v>
      </c>
      <c r="F3" s="39" t="s">
        <v>8</v>
      </c>
      <c r="G3" s="39" t="s">
        <v>17</v>
      </c>
      <c r="H3" s="39"/>
      <c r="I3" s="39"/>
      <c r="J3" s="39"/>
      <c r="K3" s="39" t="s">
        <v>82</v>
      </c>
      <c r="L3" s="39" t="s">
        <v>3</v>
      </c>
      <c r="M3" s="40" t="s">
        <v>2</v>
      </c>
    </row>
    <row r="4" spans="1:13" s="1" customFormat="1" ht="21" customHeight="1" thickBot="1" x14ac:dyDescent="0.25">
      <c r="A4" s="3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1"/>
    </row>
    <row r="5" spans="1:13" ht="15" x14ac:dyDescent="0.2">
      <c r="A5" s="27" t="s">
        <v>35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3" x14ac:dyDescent="0.2">
      <c r="A6" s="8" t="s">
        <v>144</v>
      </c>
      <c r="B6" s="8" t="s">
        <v>145</v>
      </c>
      <c r="C6" s="8" t="s">
        <v>146</v>
      </c>
      <c r="D6" s="8" t="str">
        <f>"0,5881"</f>
        <v>0,5881</v>
      </c>
      <c r="E6" s="8" t="s">
        <v>24</v>
      </c>
      <c r="F6" s="8" t="s">
        <v>74</v>
      </c>
      <c r="G6" s="9" t="s">
        <v>130</v>
      </c>
      <c r="H6" s="10" t="s">
        <v>147</v>
      </c>
      <c r="I6" s="9" t="s">
        <v>147</v>
      </c>
      <c r="J6" s="10"/>
      <c r="K6" s="8" t="str">
        <f>"255,0"</f>
        <v>255,0</v>
      </c>
      <c r="L6" s="9" t="str">
        <f>"149,9655"</f>
        <v>149,9655</v>
      </c>
      <c r="M6" s="8" t="s">
        <v>142</v>
      </c>
    </row>
    <row r="8" spans="1:13" ht="15" x14ac:dyDescent="0.2">
      <c r="E8" s="6" t="s">
        <v>9</v>
      </c>
      <c r="F8" s="26" t="s">
        <v>217</v>
      </c>
    </row>
    <row r="9" spans="1:13" ht="15" x14ac:dyDescent="0.2">
      <c r="E9" s="6" t="s">
        <v>10</v>
      </c>
      <c r="F9" s="26" t="s">
        <v>218</v>
      </c>
    </row>
    <row r="10" spans="1:13" ht="15" x14ac:dyDescent="0.2">
      <c r="E10" s="6" t="s">
        <v>11</v>
      </c>
      <c r="F10" s="26" t="s">
        <v>229</v>
      </c>
    </row>
    <row r="11" spans="1:13" ht="15" x14ac:dyDescent="0.2">
      <c r="E11" s="6" t="s">
        <v>12</v>
      </c>
      <c r="F11" s="26" t="s">
        <v>219</v>
      </c>
    </row>
    <row r="12" spans="1:13" ht="15" x14ac:dyDescent="0.2">
      <c r="E12" s="6" t="s">
        <v>12</v>
      </c>
      <c r="F12" s="26" t="s">
        <v>227</v>
      </c>
    </row>
    <row r="13" spans="1:13" ht="15" x14ac:dyDescent="0.2">
      <c r="E13" s="6" t="s">
        <v>13</v>
      </c>
      <c r="F13" s="26" t="s">
        <v>222</v>
      </c>
    </row>
    <row r="14" spans="1:13" ht="15" x14ac:dyDescent="0.2">
      <c r="E14" s="6"/>
    </row>
    <row r="16" spans="1:13" ht="18" x14ac:dyDescent="0.25">
      <c r="A16" s="7" t="s">
        <v>14</v>
      </c>
      <c r="B16" s="7"/>
    </row>
    <row r="17" spans="1:5" ht="15" x14ac:dyDescent="0.2">
      <c r="A17" s="11" t="s">
        <v>66</v>
      </c>
      <c r="B17" s="11"/>
    </row>
    <row r="18" spans="1:5" ht="14.25" x14ac:dyDescent="0.2">
      <c r="A18" s="13"/>
      <c r="B18" s="14" t="s">
        <v>57</v>
      </c>
    </row>
    <row r="19" spans="1:5" ht="15" x14ac:dyDescent="0.2">
      <c r="A19" s="15" t="s">
        <v>58</v>
      </c>
      <c r="B19" s="15" t="s">
        <v>59</v>
      </c>
      <c r="C19" s="15" t="s">
        <v>60</v>
      </c>
      <c r="D19" s="15" t="s">
        <v>61</v>
      </c>
      <c r="E19" s="15" t="s">
        <v>62</v>
      </c>
    </row>
    <row r="20" spans="1:5" x14ac:dyDescent="0.2">
      <c r="A20" s="12" t="s">
        <v>143</v>
      </c>
      <c r="B20" s="4" t="s">
        <v>57</v>
      </c>
      <c r="C20" s="4" t="s">
        <v>80</v>
      </c>
      <c r="D20" s="4" t="s">
        <v>147</v>
      </c>
      <c r="E20" s="16" t="s">
        <v>148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F8" sqref="F8:F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9.7109375" style="4" bestFit="1" customWidth="1"/>
    <col min="4" max="4" width="9.28515625" style="4" bestFit="1" customWidth="1"/>
    <col min="5" max="5" width="22.7109375" style="4" bestFit="1" customWidth="1"/>
    <col min="6" max="6" width="31.710937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6.5703125" style="3" bestFit="1" customWidth="1"/>
    <col min="13" max="13" width="13.42578125" style="4" bestFit="1" customWidth="1"/>
    <col min="14" max="16384" width="9.140625" style="3"/>
  </cols>
  <sheetData>
    <row r="1" spans="1:13" s="2" customFormat="1" ht="29.1" customHeight="1" x14ac:dyDescent="0.2">
      <c r="A1" s="29" t="s">
        <v>230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 x14ac:dyDescent="0.2">
      <c r="A3" s="35" t="s">
        <v>0</v>
      </c>
      <c r="B3" s="37" t="s">
        <v>6</v>
      </c>
      <c r="C3" s="37" t="s">
        <v>7</v>
      </c>
      <c r="D3" s="39" t="s">
        <v>15</v>
      </c>
      <c r="E3" s="39" t="s">
        <v>4</v>
      </c>
      <c r="F3" s="39" t="s">
        <v>8</v>
      </c>
      <c r="G3" s="39" t="s">
        <v>17</v>
      </c>
      <c r="H3" s="39"/>
      <c r="I3" s="39"/>
      <c r="J3" s="39"/>
      <c r="K3" s="39" t="s">
        <v>82</v>
      </c>
      <c r="L3" s="39" t="s">
        <v>3</v>
      </c>
      <c r="M3" s="40" t="s">
        <v>2</v>
      </c>
    </row>
    <row r="4" spans="1:13" s="1" customFormat="1" ht="21" customHeight="1" thickBot="1" x14ac:dyDescent="0.25">
      <c r="A4" s="3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1"/>
    </row>
    <row r="5" spans="1:13" ht="15" x14ac:dyDescent="0.2">
      <c r="A5" s="42" t="s">
        <v>136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x14ac:dyDescent="0.2">
      <c r="A6" s="8" t="s">
        <v>137</v>
      </c>
      <c r="B6" s="8" t="s">
        <v>138</v>
      </c>
      <c r="C6" s="8" t="s">
        <v>139</v>
      </c>
      <c r="D6" s="8" t="str">
        <f>"0,6813"</f>
        <v>0,6813</v>
      </c>
      <c r="E6" s="8" t="s">
        <v>24</v>
      </c>
      <c r="F6" s="8" t="s">
        <v>74</v>
      </c>
      <c r="G6" s="10" t="s">
        <v>140</v>
      </c>
      <c r="H6" s="10" t="s">
        <v>141</v>
      </c>
      <c r="I6" s="10" t="s">
        <v>141</v>
      </c>
      <c r="J6" s="10"/>
      <c r="K6" s="8" t="str">
        <f>"0.00"</f>
        <v>0.00</v>
      </c>
      <c r="L6" s="9" t="str">
        <f>"0,0000"</f>
        <v>0,0000</v>
      </c>
      <c r="M6" s="8" t="s">
        <v>142</v>
      </c>
    </row>
    <row r="8" spans="1:13" ht="15" x14ac:dyDescent="0.2">
      <c r="E8" s="6" t="s">
        <v>9</v>
      </c>
      <c r="F8" s="26" t="s">
        <v>217</v>
      </c>
    </row>
    <row r="9" spans="1:13" ht="15" x14ac:dyDescent="0.2">
      <c r="E9" s="6" t="s">
        <v>10</v>
      </c>
      <c r="F9" s="26" t="s">
        <v>218</v>
      </c>
    </row>
    <row r="10" spans="1:13" ht="15" x14ac:dyDescent="0.2">
      <c r="E10" s="6" t="s">
        <v>11</v>
      </c>
      <c r="F10" s="26" t="s">
        <v>229</v>
      </c>
    </row>
    <row r="11" spans="1:13" ht="15" x14ac:dyDescent="0.2">
      <c r="E11" s="6" t="s">
        <v>12</v>
      </c>
      <c r="F11" s="26" t="s">
        <v>219</v>
      </c>
    </row>
    <row r="12" spans="1:13" ht="15" x14ac:dyDescent="0.2">
      <c r="E12" s="6" t="s">
        <v>12</v>
      </c>
      <c r="F12" s="26" t="s">
        <v>227</v>
      </c>
    </row>
    <row r="13" spans="1:13" ht="15" x14ac:dyDescent="0.2">
      <c r="E13" s="6" t="s">
        <v>13</v>
      </c>
      <c r="F13" s="26" t="s">
        <v>222</v>
      </c>
    </row>
    <row r="14" spans="1:13" ht="15" x14ac:dyDescent="0.2">
      <c r="E14" s="6"/>
    </row>
    <row r="16" spans="1:13" ht="18" x14ac:dyDescent="0.25">
      <c r="A16" s="7" t="s">
        <v>14</v>
      </c>
      <c r="B16" s="7"/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8" sqref="F8:F13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1.28515625" style="4" bestFit="1" customWidth="1"/>
    <col min="7" max="9" width="4.5703125" style="3" bestFit="1" customWidth="1"/>
    <col min="10" max="10" width="4.85546875" style="3" bestFit="1" customWidth="1"/>
    <col min="11" max="11" width="7.85546875" style="4" bestFit="1" customWidth="1"/>
    <col min="12" max="12" width="7.5703125" style="3" bestFit="1" customWidth="1"/>
    <col min="13" max="13" width="13.5703125" style="4" bestFit="1" customWidth="1"/>
    <col min="14" max="16384" width="9.140625" style="3"/>
  </cols>
  <sheetData>
    <row r="1" spans="1:13" s="2" customFormat="1" ht="29.1" customHeight="1" x14ac:dyDescent="0.2">
      <c r="A1" s="29" t="s">
        <v>231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 x14ac:dyDescent="0.2">
      <c r="A3" s="35" t="s">
        <v>0</v>
      </c>
      <c r="B3" s="37" t="s">
        <v>6</v>
      </c>
      <c r="C3" s="37" t="s">
        <v>7</v>
      </c>
      <c r="D3" s="39" t="s">
        <v>15</v>
      </c>
      <c r="E3" s="39" t="s">
        <v>4</v>
      </c>
      <c r="F3" s="39" t="s">
        <v>8</v>
      </c>
      <c r="G3" s="39" t="s">
        <v>17</v>
      </c>
      <c r="H3" s="39"/>
      <c r="I3" s="39"/>
      <c r="J3" s="39"/>
      <c r="K3" s="39" t="s">
        <v>82</v>
      </c>
      <c r="L3" s="39" t="s">
        <v>3</v>
      </c>
      <c r="M3" s="40" t="s">
        <v>2</v>
      </c>
    </row>
    <row r="4" spans="1:13" s="1" customFormat="1" ht="21" customHeight="1" thickBot="1" x14ac:dyDescent="0.25">
      <c r="A4" s="3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1"/>
    </row>
    <row r="5" spans="1:13" ht="15" x14ac:dyDescent="0.2">
      <c r="A5" s="42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x14ac:dyDescent="0.2">
      <c r="A6" s="8" t="s">
        <v>93</v>
      </c>
      <c r="B6" s="8" t="s">
        <v>94</v>
      </c>
      <c r="C6" s="8" t="s">
        <v>95</v>
      </c>
      <c r="D6" s="8" t="str">
        <f>"0,9754"</f>
        <v>0,9754</v>
      </c>
      <c r="E6" s="8" t="s">
        <v>24</v>
      </c>
      <c r="F6" s="8" t="s">
        <v>25</v>
      </c>
      <c r="G6" s="9" t="s">
        <v>96</v>
      </c>
      <c r="H6" s="9" t="s">
        <v>134</v>
      </c>
      <c r="I6" s="10" t="s">
        <v>133</v>
      </c>
      <c r="J6" s="10"/>
      <c r="K6" s="8" t="str">
        <f>"82,5"</f>
        <v>82,5</v>
      </c>
      <c r="L6" s="9" t="str">
        <f>"81,2794"</f>
        <v>81,2794</v>
      </c>
      <c r="M6" s="8" t="s">
        <v>98</v>
      </c>
    </row>
    <row r="8" spans="1:13" ht="15" x14ac:dyDescent="0.2">
      <c r="E8" s="6" t="s">
        <v>9</v>
      </c>
      <c r="F8" s="26" t="s">
        <v>217</v>
      </c>
    </row>
    <row r="9" spans="1:13" ht="15" x14ac:dyDescent="0.2">
      <c r="E9" s="6" t="s">
        <v>10</v>
      </c>
      <c r="F9" s="26" t="s">
        <v>218</v>
      </c>
    </row>
    <row r="10" spans="1:13" ht="15" x14ac:dyDescent="0.2">
      <c r="E10" s="6" t="s">
        <v>11</v>
      </c>
      <c r="F10" s="26" t="s">
        <v>229</v>
      </c>
    </row>
    <row r="11" spans="1:13" ht="15" x14ac:dyDescent="0.2">
      <c r="E11" s="6" t="s">
        <v>12</v>
      </c>
      <c r="F11" s="26" t="s">
        <v>219</v>
      </c>
    </row>
    <row r="12" spans="1:13" ht="15" x14ac:dyDescent="0.2">
      <c r="E12" s="6" t="s">
        <v>12</v>
      </c>
      <c r="F12" s="26" t="s">
        <v>227</v>
      </c>
    </row>
    <row r="13" spans="1:13" ht="15" x14ac:dyDescent="0.2">
      <c r="E13" s="6" t="s">
        <v>13</v>
      </c>
      <c r="F13" s="26" t="s">
        <v>222</v>
      </c>
    </row>
    <row r="14" spans="1:13" ht="15" x14ac:dyDescent="0.2">
      <c r="E14" s="6"/>
    </row>
    <row r="16" spans="1:13" ht="18" x14ac:dyDescent="0.25">
      <c r="A16" s="7" t="s">
        <v>14</v>
      </c>
      <c r="B16" s="7"/>
    </row>
    <row r="17" spans="1:5" ht="15" x14ac:dyDescent="0.2">
      <c r="A17" s="11" t="s">
        <v>56</v>
      </c>
      <c r="B17" s="11"/>
    </row>
    <row r="18" spans="1:5" ht="14.25" x14ac:dyDescent="0.2">
      <c r="A18" s="13"/>
      <c r="B18" s="14" t="s">
        <v>116</v>
      </c>
    </row>
    <row r="19" spans="1:5" ht="15" x14ac:dyDescent="0.2">
      <c r="A19" s="15" t="s">
        <v>58</v>
      </c>
      <c r="B19" s="15" t="s">
        <v>59</v>
      </c>
      <c r="C19" s="15" t="s">
        <v>60</v>
      </c>
      <c r="D19" s="15" t="s">
        <v>61</v>
      </c>
      <c r="E19" s="15" t="s">
        <v>62</v>
      </c>
    </row>
    <row r="20" spans="1:5" x14ac:dyDescent="0.2">
      <c r="A20" s="12" t="s">
        <v>92</v>
      </c>
      <c r="B20" s="4" t="s">
        <v>116</v>
      </c>
      <c r="C20" s="4" t="s">
        <v>63</v>
      </c>
      <c r="D20" s="4" t="s">
        <v>134</v>
      </c>
      <c r="E20" s="16" t="s">
        <v>135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F11" sqref="F11:F16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1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5.42578125" style="4" bestFit="1" customWidth="1"/>
    <col min="14" max="16384" width="9.140625" style="3"/>
  </cols>
  <sheetData>
    <row r="1" spans="1:13" s="2" customFormat="1" ht="29.1" customHeight="1" x14ac:dyDescent="0.2">
      <c r="A1" s="29" t="s">
        <v>232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 x14ac:dyDescent="0.2">
      <c r="A3" s="35" t="s">
        <v>0</v>
      </c>
      <c r="B3" s="37" t="s">
        <v>6</v>
      </c>
      <c r="C3" s="37" t="s">
        <v>7</v>
      </c>
      <c r="D3" s="39" t="s">
        <v>15</v>
      </c>
      <c r="E3" s="39" t="s">
        <v>4</v>
      </c>
      <c r="F3" s="39" t="s">
        <v>8</v>
      </c>
      <c r="G3" s="39" t="s">
        <v>17</v>
      </c>
      <c r="H3" s="39"/>
      <c r="I3" s="39"/>
      <c r="J3" s="39"/>
      <c r="K3" s="39" t="s">
        <v>82</v>
      </c>
      <c r="L3" s="39" t="s">
        <v>3</v>
      </c>
      <c r="M3" s="40" t="s">
        <v>2</v>
      </c>
    </row>
    <row r="4" spans="1:13" s="1" customFormat="1" ht="21" customHeight="1" thickBot="1" x14ac:dyDescent="0.25">
      <c r="A4" s="3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1"/>
    </row>
    <row r="5" spans="1:13" ht="15" x14ac:dyDescent="0.2">
      <c r="A5" s="42" t="s">
        <v>35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x14ac:dyDescent="0.2">
      <c r="A6" s="8" t="s">
        <v>125</v>
      </c>
      <c r="B6" s="8" t="s">
        <v>126</v>
      </c>
      <c r="C6" s="8" t="s">
        <v>127</v>
      </c>
      <c r="D6" s="8" t="str">
        <f>"0,5939"</f>
        <v>0,5939</v>
      </c>
      <c r="E6" s="8" t="s">
        <v>24</v>
      </c>
      <c r="F6" s="8" t="s">
        <v>25</v>
      </c>
      <c r="G6" s="10" t="s">
        <v>128</v>
      </c>
      <c r="H6" s="9" t="s">
        <v>39</v>
      </c>
      <c r="I6" s="10" t="s">
        <v>129</v>
      </c>
      <c r="J6" s="10"/>
      <c r="K6" s="8" t="str">
        <f>"160,0"</f>
        <v>160,0</v>
      </c>
      <c r="L6" s="9" t="str">
        <f>"95,0240"</f>
        <v>95,0240</v>
      </c>
      <c r="M6" s="8" t="s">
        <v>34</v>
      </c>
    </row>
    <row r="8" spans="1:13" ht="15" x14ac:dyDescent="0.2">
      <c r="A8" s="27" t="s">
        <v>83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3" x14ac:dyDescent="0.2">
      <c r="A9" s="8" t="s">
        <v>85</v>
      </c>
      <c r="B9" s="8" t="s">
        <v>86</v>
      </c>
      <c r="C9" s="8" t="s">
        <v>87</v>
      </c>
      <c r="D9" s="8" t="str">
        <f>"0,4846"</f>
        <v>0,4846</v>
      </c>
      <c r="E9" s="8" t="s">
        <v>24</v>
      </c>
      <c r="F9" s="8" t="s">
        <v>25</v>
      </c>
      <c r="G9" s="9" t="s">
        <v>89</v>
      </c>
      <c r="H9" s="9" t="s">
        <v>55</v>
      </c>
      <c r="I9" s="10" t="s">
        <v>130</v>
      </c>
      <c r="J9" s="10"/>
      <c r="K9" s="8" t="str">
        <f>"230,0"</f>
        <v>230,0</v>
      </c>
      <c r="L9" s="9" t="str">
        <f>"111,4534"</f>
        <v>111,4534</v>
      </c>
      <c r="M9" s="8" t="s">
        <v>34</v>
      </c>
    </row>
    <row r="11" spans="1:13" ht="15" x14ac:dyDescent="0.2">
      <c r="E11" s="6" t="s">
        <v>9</v>
      </c>
      <c r="F11" s="26" t="s">
        <v>217</v>
      </c>
    </row>
    <row r="12" spans="1:13" ht="15" x14ac:dyDescent="0.2">
      <c r="E12" s="6" t="s">
        <v>10</v>
      </c>
      <c r="F12" s="26" t="s">
        <v>218</v>
      </c>
    </row>
    <row r="13" spans="1:13" ht="15" x14ac:dyDescent="0.2">
      <c r="E13" s="6" t="s">
        <v>11</v>
      </c>
      <c r="F13" s="26" t="s">
        <v>229</v>
      </c>
    </row>
    <row r="14" spans="1:13" ht="15" x14ac:dyDescent="0.2">
      <c r="E14" s="6" t="s">
        <v>12</v>
      </c>
      <c r="F14" s="26" t="s">
        <v>219</v>
      </c>
    </row>
    <row r="15" spans="1:13" ht="15" x14ac:dyDescent="0.2">
      <c r="E15" s="6" t="s">
        <v>12</v>
      </c>
      <c r="F15" s="26" t="s">
        <v>227</v>
      </c>
    </row>
    <row r="16" spans="1:13" ht="15" x14ac:dyDescent="0.2">
      <c r="E16" s="6" t="s">
        <v>13</v>
      </c>
      <c r="F16" s="26" t="s">
        <v>222</v>
      </c>
    </row>
    <row r="17" spans="1:5" ht="15" x14ac:dyDescent="0.2">
      <c r="E17" s="6"/>
    </row>
    <row r="19" spans="1:5" ht="18" x14ac:dyDescent="0.25">
      <c r="A19" s="7" t="s">
        <v>14</v>
      </c>
      <c r="B19" s="7"/>
    </row>
    <row r="20" spans="1:5" ht="15" x14ac:dyDescent="0.2">
      <c r="A20" s="11" t="s">
        <v>66</v>
      </c>
      <c r="B20" s="11"/>
    </row>
    <row r="21" spans="1:5" ht="14.25" x14ac:dyDescent="0.2">
      <c r="A21" s="13"/>
      <c r="B21" s="14" t="s">
        <v>116</v>
      </c>
    </row>
    <row r="22" spans="1:5" ht="15" x14ac:dyDescent="0.2">
      <c r="A22" s="15" t="s">
        <v>58</v>
      </c>
      <c r="B22" s="15" t="s">
        <v>59</v>
      </c>
      <c r="C22" s="15" t="s">
        <v>60</v>
      </c>
      <c r="D22" s="15" t="s">
        <v>61</v>
      </c>
      <c r="E22" s="15" t="s">
        <v>62</v>
      </c>
    </row>
    <row r="23" spans="1:5" x14ac:dyDescent="0.2">
      <c r="A23" s="12" t="s">
        <v>124</v>
      </c>
      <c r="B23" s="4" t="s">
        <v>116</v>
      </c>
      <c r="C23" s="4" t="s">
        <v>80</v>
      </c>
      <c r="D23" s="4" t="s">
        <v>39</v>
      </c>
      <c r="E23" s="16" t="s">
        <v>131</v>
      </c>
    </row>
    <row r="25" spans="1:5" ht="14.25" x14ac:dyDescent="0.2">
      <c r="A25" s="13"/>
      <c r="B25" s="14" t="s">
        <v>57</v>
      </c>
    </row>
    <row r="26" spans="1:5" ht="15" x14ac:dyDescent="0.2">
      <c r="A26" s="15" t="s">
        <v>58</v>
      </c>
      <c r="B26" s="15" t="s">
        <v>59</v>
      </c>
      <c r="C26" s="15" t="s">
        <v>60</v>
      </c>
      <c r="D26" s="15" t="s">
        <v>61</v>
      </c>
      <c r="E26" s="15" t="s">
        <v>62</v>
      </c>
    </row>
    <row r="27" spans="1:5" x14ac:dyDescent="0.2">
      <c r="A27" s="12" t="s">
        <v>84</v>
      </c>
      <c r="B27" s="4" t="s">
        <v>57</v>
      </c>
      <c r="C27" s="4" t="s">
        <v>90</v>
      </c>
      <c r="D27" s="4" t="s">
        <v>55</v>
      </c>
      <c r="E27" s="16" t="s">
        <v>132</v>
      </c>
    </row>
  </sheetData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F18" sqref="F18:F23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1.710937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5.42578125" style="4" bestFit="1" customWidth="1"/>
    <col min="14" max="16384" width="9.140625" style="3"/>
  </cols>
  <sheetData>
    <row r="1" spans="1:13" s="2" customFormat="1" ht="29.1" customHeight="1" x14ac:dyDescent="0.2">
      <c r="A1" s="29" t="s">
        <v>233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 x14ac:dyDescent="0.2">
      <c r="A3" s="35" t="s">
        <v>0</v>
      </c>
      <c r="B3" s="37" t="s">
        <v>6</v>
      </c>
      <c r="C3" s="37" t="s">
        <v>7</v>
      </c>
      <c r="D3" s="39" t="s">
        <v>15</v>
      </c>
      <c r="E3" s="39" t="s">
        <v>4</v>
      </c>
      <c r="F3" s="39" t="s">
        <v>8</v>
      </c>
      <c r="G3" s="39" t="s">
        <v>17</v>
      </c>
      <c r="H3" s="39"/>
      <c r="I3" s="39"/>
      <c r="J3" s="39"/>
      <c r="K3" s="39" t="s">
        <v>82</v>
      </c>
      <c r="L3" s="39" t="s">
        <v>3</v>
      </c>
      <c r="M3" s="40" t="s">
        <v>2</v>
      </c>
    </row>
    <row r="4" spans="1:13" s="1" customFormat="1" ht="21" customHeight="1" thickBot="1" x14ac:dyDescent="0.25">
      <c r="A4" s="3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1"/>
    </row>
    <row r="5" spans="1:13" ht="15" x14ac:dyDescent="0.2">
      <c r="A5" s="42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x14ac:dyDescent="0.2">
      <c r="A6" s="8" t="s">
        <v>93</v>
      </c>
      <c r="B6" s="8" t="s">
        <v>94</v>
      </c>
      <c r="C6" s="8" t="s">
        <v>95</v>
      </c>
      <c r="D6" s="8" t="str">
        <f>"0,9754"</f>
        <v>0,9754</v>
      </c>
      <c r="E6" s="8" t="s">
        <v>24</v>
      </c>
      <c r="F6" s="8" t="s">
        <v>25</v>
      </c>
      <c r="G6" s="9" t="s">
        <v>97</v>
      </c>
      <c r="H6" s="9" t="s">
        <v>28</v>
      </c>
      <c r="I6" s="10" t="s">
        <v>29</v>
      </c>
      <c r="J6" s="10"/>
      <c r="K6" s="8" t="str">
        <f>"60,0"</f>
        <v>60,0</v>
      </c>
      <c r="L6" s="9" t="str">
        <f>"59,1123"</f>
        <v>59,1123</v>
      </c>
      <c r="M6" s="8" t="s">
        <v>98</v>
      </c>
    </row>
    <row r="8" spans="1:13" ht="15" x14ac:dyDescent="0.2">
      <c r="A8" s="27" t="s">
        <v>99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3" x14ac:dyDescent="0.2">
      <c r="A9" s="8" t="s">
        <v>101</v>
      </c>
      <c r="B9" s="8" t="s">
        <v>102</v>
      </c>
      <c r="C9" s="8" t="s">
        <v>103</v>
      </c>
      <c r="D9" s="8" t="str">
        <f>"0,7377"</f>
        <v>0,7377</v>
      </c>
      <c r="E9" s="8" t="s">
        <v>24</v>
      </c>
      <c r="F9" s="8" t="s">
        <v>104</v>
      </c>
      <c r="G9" s="9" t="s">
        <v>27</v>
      </c>
      <c r="H9" s="9" t="s">
        <v>105</v>
      </c>
      <c r="I9" s="9" t="s">
        <v>106</v>
      </c>
      <c r="J9" s="10"/>
      <c r="K9" s="8" t="str">
        <f>"130,0"</f>
        <v>130,0</v>
      </c>
      <c r="L9" s="9" t="str">
        <f>"101,6551"</f>
        <v>101,6551</v>
      </c>
      <c r="M9" s="8" t="s">
        <v>78</v>
      </c>
    </row>
    <row r="11" spans="1:13" ht="15" x14ac:dyDescent="0.2">
      <c r="A11" s="27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3" x14ac:dyDescent="0.2">
      <c r="A12" s="17" t="s">
        <v>108</v>
      </c>
      <c r="B12" s="17" t="s">
        <v>109</v>
      </c>
      <c r="C12" s="17" t="s">
        <v>110</v>
      </c>
      <c r="D12" s="17" t="str">
        <f>"0,5853"</f>
        <v>0,5853</v>
      </c>
      <c r="E12" s="17" t="s">
        <v>24</v>
      </c>
      <c r="F12" s="17" t="s">
        <v>25</v>
      </c>
      <c r="G12" s="18" t="s">
        <v>27</v>
      </c>
      <c r="H12" s="19" t="s">
        <v>105</v>
      </c>
      <c r="I12" s="19" t="s">
        <v>75</v>
      </c>
      <c r="J12" s="18"/>
      <c r="K12" s="17" t="str">
        <f>"135,0"</f>
        <v>135,0</v>
      </c>
      <c r="L12" s="19" t="str">
        <f>"79,0155"</f>
        <v>79,0155</v>
      </c>
      <c r="M12" s="17" t="s">
        <v>34</v>
      </c>
    </row>
    <row r="13" spans="1:13" x14ac:dyDescent="0.2">
      <c r="A13" s="20" t="s">
        <v>71</v>
      </c>
      <c r="B13" s="20" t="s">
        <v>72</v>
      </c>
      <c r="C13" s="20" t="s">
        <v>73</v>
      </c>
      <c r="D13" s="20" t="str">
        <f>"0,5954"</f>
        <v>0,5954</v>
      </c>
      <c r="E13" s="20" t="s">
        <v>24</v>
      </c>
      <c r="F13" s="20" t="s">
        <v>74</v>
      </c>
      <c r="G13" s="22" t="s">
        <v>75</v>
      </c>
      <c r="H13" s="22" t="s">
        <v>76</v>
      </c>
      <c r="I13" s="22" t="s">
        <v>111</v>
      </c>
      <c r="J13" s="21"/>
      <c r="K13" s="20" t="str">
        <f>"145,0"</f>
        <v>145,0</v>
      </c>
      <c r="L13" s="22" t="str">
        <f>"90,4770"</f>
        <v>90,4770</v>
      </c>
      <c r="M13" s="20" t="s">
        <v>78</v>
      </c>
    </row>
    <row r="15" spans="1:13" ht="15" x14ac:dyDescent="0.2">
      <c r="A15" s="27" t="s">
        <v>45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3" x14ac:dyDescent="0.2">
      <c r="A16" s="8" t="s">
        <v>113</v>
      </c>
      <c r="B16" s="8" t="s">
        <v>114</v>
      </c>
      <c r="C16" s="8" t="s">
        <v>115</v>
      </c>
      <c r="D16" s="8" t="str">
        <f>"0,5573"</f>
        <v>0,5573</v>
      </c>
      <c r="E16" s="8" t="s">
        <v>24</v>
      </c>
      <c r="F16" s="8" t="s">
        <v>25</v>
      </c>
      <c r="G16" s="9" t="s">
        <v>106</v>
      </c>
      <c r="H16" s="10" t="s">
        <v>75</v>
      </c>
      <c r="I16" s="10" t="s">
        <v>75</v>
      </c>
      <c r="J16" s="10"/>
      <c r="K16" s="8" t="str">
        <f>"130,0"</f>
        <v>130,0</v>
      </c>
      <c r="L16" s="9" t="str">
        <f>"82,8817"</f>
        <v>82,8817</v>
      </c>
      <c r="M16" s="8" t="s">
        <v>34</v>
      </c>
    </row>
    <row r="18" spans="1:6" ht="15" x14ac:dyDescent="0.2">
      <c r="E18" s="6" t="s">
        <v>9</v>
      </c>
      <c r="F18" s="26" t="s">
        <v>217</v>
      </c>
    </row>
    <row r="19" spans="1:6" ht="15" x14ac:dyDescent="0.2">
      <c r="E19" s="6" t="s">
        <v>10</v>
      </c>
      <c r="F19" s="26" t="s">
        <v>218</v>
      </c>
    </row>
    <row r="20" spans="1:6" ht="15" x14ac:dyDescent="0.2">
      <c r="E20" s="6" t="s">
        <v>11</v>
      </c>
      <c r="F20" s="26" t="s">
        <v>229</v>
      </c>
    </row>
    <row r="21" spans="1:6" ht="15" x14ac:dyDescent="0.2">
      <c r="E21" s="6" t="s">
        <v>12</v>
      </c>
      <c r="F21" s="26" t="s">
        <v>219</v>
      </c>
    </row>
    <row r="22" spans="1:6" ht="15" x14ac:dyDescent="0.2">
      <c r="E22" s="6" t="s">
        <v>12</v>
      </c>
      <c r="F22" s="26" t="s">
        <v>227</v>
      </c>
    </row>
    <row r="23" spans="1:6" ht="15" x14ac:dyDescent="0.2">
      <c r="E23" s="6" t="s">
        <v>13</v>
      </c>
      <c r="F23" s="26" t="s">
        <v>222</v>
      </c>
    </row>
    <row r="24" spans="1:6" ht="15" x14ac:dyDescent="0.2">
      <c r="E24" s="6"/>
    </row>
    <row r="26" spans="1:6" ht="18" x14ac:dyDescent="0.25">
      <c r="A26" s="7" t="s">
        <v>14</v>
      </c>
      <c r="B26" s="7"/>
    </row>
    <row r="27" spans="1:6" ht="15" x14ac:dyDescent="0.2">
      <c r="A27" s="11" t="s">
        <v>56</v>
      </c>
      <c r="B27" s="11"/>
    </row>
    <row r="28" spans="1:6" ht="14.25" x14ac:dyDescent="0.2">
      <c r="A28" s="13"/>
      <c r="B28" s="14" t="s">
        <v>116</v>
      </c>
    </row>
    <row r="29" spans="1:6" ht="15" x14ac:dyDescent="0.2">
      <c r="A29" s="15" t="s">
        <v>58</v>
      </c>
      <c r="B29" s="15" t="s">
        <v>59</v>
      </c>
      <c r="C29" s="15" t="s">
        <v>60</v>
      </c>
      <c r="D29" s="15" t="s">
        <v>61</v>
      </c>
      <c r="E29" s="15" t="s">
        <v>62</v>
      </c>
    </row>
    <row r="30" spans="1:6" x14ac:dyDescent="0.2">
      <c r="A30" s="12" t="s">
        <v>92</v>
      </c>
      <c r="B30" s="4" t="s">
        <v>116</v>
      </c>
      <c r="C30" s="4" t="s">
        <v>63</v>
      </c>
      <c r="D30" s="4" t="s">
        <v>28</v>
      </c>
      <c r="E30" s="16" t="s">
        <v>117</v>
      </c>
    </row>
    <row r="33" spans="1:5" ht="15" x14ac:dyDescent="0.2">
      <c r="A33" s="11" t="s">
        <v>66</v>
      </c>
      <c r="B33" s="11"/>
    </row>
    <row r="34" spans="1:5" ht="14.25" x14ac:dyDescent="0.2">
      <c r="A34" s="13"/>
      <c r="B34" s="14" t="s">
        <v>118</v>
      </c>
    </row>
    <row r="35" spans="1:5" ht="15" x14ac:dyDescent="0.2">
      <c r="A35" s="15" t="s">
        <v>58</v>
      </c>
      <c r="B35" s="15" t="s">
        <v>59</v>
      </c>
      <c r="C35" s="15" t="s">
        <v>60</v>
      </c>
      <c r="D35" s="15" t="s">
        <v>61</v>
      </c>
      <c r="E35" s="15" t="s">
        <v>62</v>
      </c>
    </row>
    <row r="36" spans="1:5" x14ac:dyDescent="0.2">
      <c r="A36" s="12" t="s">
        <v>100</v>
      </c>
      <c r="B36" s="4" t="s">
        <v>118</v>
      </c>
      <c r="C36" s="4" t="s">
        <v>119</v>
      </c>
      <c r="D36" s="4" t="s">
        <v>106</v>
      </c>
      <c r="E36" s="16" t="s">
        <v>120</v>
      </c>
    </row>
    <row r="38" spans="1:5" ht="14.25" x14ac:dyDescent="0.2">
      <c r="A38" s="13"/>
      <c r="B38" s="14" t="s">
        <v>57</v>
      </c>
    </row>
    <row r="39" spans="1:5" ht="15" x14ac:dyDescent="0.2">
      <c r="A39" s="15" t="s">
        <v>58</v>
      </c>
      <c r="B39" s="15" t="s">
        <v>59</v>
      </c>
      <c r="C39" s="15" t="s">
        <v>60</v>
      </c>
      <c r="D39" s="15" t="s">
        <v>61</v>
      </c>
      <c r="E39" s="15" t="s">
        <v>62</v>
      </c>
    </row>
    <row r="40" spans="1:5" x14ac:dyDescent="0.2">
      <c r="A40" s="12" t="s">
        <v>107</v>
      </c>
      <c r="B40" s="4" t="s">
        <v>57</v>
      </c>
      <c r="C40" s="4" t="s">
        <v>80</v>
      </c>
      <c r="D40" s="4" t="s">
        <v>75</v>
      </c>
      <c r="E40" s="16" t="s">
        <v>121</v>
      </c>
    </row>
    <row r="42" spans="1:5" ht="14.25" x14ac:dyDescent="0.2">
      <c r="A42" s="13"/>
      <c r="B42" s="14" t="s">
        <v>79</v>
      </c>
    </row>
    <row r="43" spans="1:5" ht="15" x14ac:dyDescent="0.2">
      <c r="A43" s="15" t="s">
        <v>58</v>
      </c>
      <c r="B43" s="15" t="s">
        <v>59</v>
      </c>
      <c r="C43" s="15" t="s">
        <v>60</v>
      </c>
      <c r="D43" s="15" t="s">
        <v>61</v>
      </c>
      <c r="E43" s="15" t="s">
        <v>62</v>
      </c>
    </row>
    <row r="44" spans="1:5" x14ac:dyDescent="0.2">
      <c r="A44" s="12" t="s">
        <v>70</v>
      </c>
      <c r="B44" s="4" t="s">
        <v>79</v>
      </c>
      <c r="C44" s="4" t="s">
        <v>80</v>
      </c>
      <c r="D44" s="4" t="s">
        <v>111</v>
      </c>
      <c r="E44" s="16" t="s">
        <v>122</v>
      </c>
    </row>
    <row r="45" spans="1:5" x14ac:dyDescent="0.2">
      <c r="A45" s="12" t="s">
        <v>112</v>
      </c>
      <c r="B45" s="4" t="s">
        <v>79</v>
      </c>
      <c r="C45" s="4" t="s">
        <v>67</v>
      </c>
      <c r="D45" s="4" t="s">
        <v>106</v>
      </c>
      <c r="E45" s="16" t="s">
        <v>123</v>
      </c>
    </row>
  </sheetData>
  <mergeCells count="15">
    <mergeCell ref="A15:L15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Бицепс Любители</vt:lpstr>
      <vt:lpstr>РЖ любители 55 кг.</vt:lpstr>
      <vt:lpstr>Двоеборье проф.</vt:lpstr>
      <vt:lpstr>ПРО жим софт мн.петельная</vt:lpstr>
      <vt:lpstr>Люб. жим жим софт мн.петельная</vt:lpstr>
      <vt:lpstr>ПРО жим софт 1 петельная</vt:lpstr>
      <vt:lpstr>Люб. жим 1 петельная</vt:lpstr>
      <vt:lpstr>ПРО жим б.э.</vt:lpstr>
      <vt:lpstr>Люб. жим б.э.</vt:lpstr>
      <vt:lpstr>ПРО Военный жим</vt:lpstr>
      <vt:lpstr>Люб. Военный жим</vt:lpstr>
      <vt:lpstr>Люб. ПЛ. б.э.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2020-10-05T07:00:05Z</dcterms:modified>
</cp:coreProperties>
</file>