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40" windowHeight="9690" activeTab="6"/>
  </bookViews>
  <sheets>
    <sheet name="Русская тяга люб. 150 кг." sheetId="1" r:id="rId1"/>
    <sheet name="Русская тяга люб. 75 кг." sheetId="2" r:id="rId2"/>
    <sheet name="РЖ любители 55 кг." sheetId="3" r:id="rId3"/>
    <sheet name="Пауэрспорт Любители" sheetId="4" r:id="rId4"/>
    <sheet name="Бицепс Любители" sheetId="5" r:id="rId5"/>
    <sheet name="Двоеборье люб" sheetId="6" r:id="rId6"/>
    <sheet name="Люб. тяга б.э." sheetId="7" r:id="rId7"/>
    <sheet name="ПРО жим софт мн.петельная" sheetId="8" r:id="rId8"/>
    <sheet name="Люб. жим б.э." sheetId="9" r:id="rId9"/>
    <sheet name="Люб. Военный жим класс." sheetId="10" r:id="rId10"/>
  </sheets>
  <definedNames/>
  <calcPr fullCalcOnLoad="1" refMode="R1C1"/>
</workbook>
</file>

<file path=xl/sharedStrings.xml><?xml version="1.0" encoding="utf-8"?>
<sst xmlns="http://schemas.openxmlformats.org/spreadsheetml/2006/main" count="1328" uniqueCount="436">
  <si>
    <t>ФИО</t>
  </si>
  <si>
    <t>Сумма</t>
  </si>
  <si>
    <t>Тренер</t>
  </si>
  <si>
    <t>Очки</t>
  </si>
  <si>
    <t>Команда</t>
  </si>
  <si>
    <t>Рек</t>
  </si>
  <si>
    <t>Возрастная группа
Дата рождения/Возраст</t>
  </si>
  <si>
    <t>Город/Область</t>
  </si>
  <si>
    <t>Вес</t>
  </si>
  <si>
    <t>Повторы</t>
  </si>
  <si>
    <t>Собственный 
вес</t>
  </si>
  <si>
    <t>Кубок Белгородской области
Любители военный жим классический
Белгород/Белгородская область 12 июля 2020 г.</t>
  </si>
  <si>
    <t>Shv/Mel</t>
  </si>
  <si>
    <t>Жим лёжа</t>
  </si>
  <si>
    <t>ВЕСОВАЯ КАТЕГОРИЯ   75</t>
  </si>
  <si>
    <t>Зубарев Андрей</t>
  </si>
  <si>
    <t>1. Зубарев Андрей</t>
  </si>
  <si>
    <t>Открытая (06.01.1985)/35</t>
  </si>
  <si>
    <t>75,00</t>
  </si>
  <si>
    <t xml:space="preserve">Сталь Белогорья </t>
  </si>
  <si>
    <t xml:space="preserve">Белгород/Белгородская область </t>
  </si>
  <si>
    <t>125,0</t>
  </si>
  <si>
    <t>135,0</t>
  </si>
  <si>
    <t>145,0</t>
  </si>
  <si>
    <t xml:space="preserve">Рядинский Денис </t>
  </si>
  <si>
    <t>Кудиевский Евгений</t>
  </si>
  <si>
    <t>2. Кудиевский Евгений</t>
  </si>
  <si>
    <t>Открытая (07.06.1984)/36</t>
  </si>
  <si>
    <t>75,0</t>
  </si>
  <si>
    <t>80,0</t>
  </si>
  <si>
    <t>85,0</t>
  </si>
  <si>
    <t>ВЕСОВАЯ КАТЕГОРИЯ   82.5</t>
  </si>
  <si>
    <t>Кудиевский Александр</t>
  </si>
  <si>
    <t>1. Кудиевский Александр</t>
  </si>
  <si>
    <t>Мастера 40 - 44 (02.06.1977)/43</t>
  </si>
  <si>
    <t>81,00</t>
  </si>
  <si>
    <t>105,0</t>
  </si>
  <si>
    <t>115,0</t>
  </si>
  <si>
    <t>120,0</t>
  </si>
  <si>
    <t>Мамонов Юрий</t>
  </si>
  <si>
    <t>1. Мамонов Юрий</t>
  </si>
  <si>
    <t>Мастера 50 - 54 (07.04.1966)/54</t>
  </si>
  <si>
    <t>82,50</t>
  </si>
  <si>
    <t xml:space="preserve">Железный Союз </t>
  </si>
  <si>
    <t>100,0</t>
  </si>
  <si>
    <t>110,0</t>
  </si>
  <si>
    <t>117,5</t>
  </si>
  <si>
    <t xml:space="preserve">Евдокимов Евгений </t>
  </si>
  <si>
    <t>ВЕСОВАЯ КАТЕГОРИЯ   100</t>
  </si>
  <si>
    <t>Литовченко Александр</t>
  </si>
  <si>
    <t>1. Литовченко Александр</t>
  </si>
  <si>
    <t>Открытая (26.06.1986)/34</t>
  </si>
  <si>
    <t>98,75</t>
  </si>
  <si>
    <t xml:space="preserve">Пересвет </t>
  </si>
  <si>
    <t>155,0</t>
  </si>
  <si>
    <t>165,0</t>
  </si>
  <si>
    <t>172,5</t>
  </si>
  <si>
    <t xml:space="preserve"> 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</si>
  <si>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</si>
  <si>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</si>
  <si>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</si>
  <si>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</si>
  <si>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</si>
  <si>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</si>
  <si>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</si>
  <si>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</si>
  <si>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</si>
  <si>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</si>
  <si>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</si>
  <si>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</si>
  <si>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</si>
  <si>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>100</t>
  </si>
  <si>
    <t>96,1084</t>
  </si>
  <si>
    <t>75</t>
  </si>
  <si>
    <t>89,7075</t>
  </si>
  <si>
    <t>56,4825</t>
  </si>
  <si>
    <t xml:space="preserve">Мастера </t>
  </si>
  <si>
    <t xml:space="preserve">Мастера 50 - 54 </t>
  </si>
  <si>
    <t>82.5</t>
  </si>
  <si>
    <t>96,7811</t>
  </si>
  <si>
    <t xml:space="preserve">Мастера 40 - 44 </t>
  </si>
  <si>
    <t>73,4380</t>
  </si>
  <si>
    <t xml:space="preserve">Командное первенство </t>
  </si>
  <si>
    <t xml:space="preserve">Команда </t>
  </si>
  <si>
    <t xml:space="preserve">Очки </t>
  </si>
  <si>
    <t xml:space="preserve">Участники </t>
  </si>
  <si>
    <t xml:space="preserve">33(12+9+12) </t>
  </si>
  <si>
    <t xml:space="preserve">Зубарев Андрей, Кудиевский Евгений, Кудиевский Александр </t>
  </si>
  <si>
    <t xml:space="preserve">12(12) </t>
  </si>
  <si>
    <t xml:space="preserve">Мамонов Юрий </t>
  </si>
  <si>
    <t xml:space="preserve">Литовченко Александр </t>
  </si>
  <si>
    <t>Результат</t>
  </si>
  <si>
    <t>Кубок Белгородской области
Любители жим лежа без экипировки
Белгород/Белгородская область 12 июля 2020 г.</t>
  </si>
  <si>
    <t>ВЕСОВАЯ КАТЕГОРИЯ   48</t>
  </si>
  <si>
    <t>Луценко Анастасия</t>
  </si>
  <si>
    <t>1. Луценко Анастасия</t>
  </si>
  <si>
    <t>Открытая (27.10.1998)/21</t>
  </si>
  <si>
    <t>47,70</t>
  </si>
  <si>
    <t xml:space="preserve">Авалон </t>
  </si>
  <si>
    <t xml:space="preserve">Курск/Курская область </t>
  </si>
  <si>
    <t>50,0</t>
  </si>
  <si>
    <t>55,0</t>
  </si>
  <si>
    <t>60,0</t>
  </si>
  <si>
    <t xml:space="preserve">Карякин Виталий </t>
  </si>
  <si>
    <t>ВЕСОВАЯ КАТЕГОРИЯ   56</t>
  </si>
  <si>
    <t>Гостева Валентина</t>
  </si>
  <si>
    <t>1. Гостева Валентина</t>
  </si>
  <si>
    <t>Мастера 60 - 64 (07.08.1955)/64</t>
  </si>
  <si>
    <t>56,00</t>
  </si>
  <si>
    <t xml:space="preserve">Академия Силы </t>
  </si>
  <si>
    <t>57,5</t>
  </si>
  <si>
    <t xml:space="preserve">Дородных Владимир Николаевич </t>
  </si>
  <si>
    <t>ВЕСОВАЯ КАТЕГОРИЯ   67.5</t>
  </si>
  <si>
    <t>Дудакова Анастасия</t>
  </si>
  <si>
    <t>1. Дудакова Анастасия</t>
  </si>
  <si>
    <t>Открытая (12.12.1995)/24</t>
  </si>
  <si>
    <t>66,70</t>
  </si>
  <si>
    <t xml:space="preserve">Курчатов/Курская область </t>
  </si>
  <si>
    <t>62,5</t>
  </si>
  <si>
    <t>65,0</t>
  </si>
  <si>
    <t>67,5</t>
  </si>
  <si>
    <t xml:space="preserve">Меркулов Виталий </t>
  </si>
  <si>
    <t>ВЕСОВАЯ КАТЕГОРИЯ   52</t>
  </si>
  <si>
    <t>Хазыков Кирилл</t>
  </si>
  <si>
    <t>1. Хазыков Кирилл</t>
  </si>
  <si>
    <t>Юноши 14-15 (06.05.2006)/14</t>
  </si>
  <si>
    <t>43,50</t>
  </si>
  <si>
    <t xml:space="preserve">Губкин/Белгородская область </t>
  </si>
  <si>
    <t>20,0</t>
  </si>
  <si>
    <t>25,0</t>
  </si>
  <si>
    <t>30,0</t>
  </si>
  <si>
    <t xml:space="preserve">Хазыков Кирилл </t>
  </si>
  <si>
    <t>ВЕСОВАЯ КАТЕГОРИЯ   60</t>
  </si>
  <si>
    <t>Воротнев Дмитрий</t>
  </si>
  <si>
    <t>1. Воротнев Дмитрий</t>
  </si>
  <si>
    <t>Юноши 18 - 19 (25.06.2003)/17</t>
  </si>
  <si>
    <t>57,60</t>
  </si>
  <si>
    <t xml:space="preserve">Валуйки </t>
  </si>
  <si>
    <t xml:space="preserve">Валуйки/Белгородская область </t>
  </si>
  <si>
    <t>Терещенко Виктор</t>
  </si>
  <si>
    <t>1. Терещенко Виктор</t>
  </si>
  <si>
    <t>Открытая (01.08.1996)/23</t>
  </si>
  <si>
    <t>65,15</t>
  </si>
  <si>
    <t>Мирзоян Артур</t>
  </si>
  <si>
    <t>1. Мирзоян Артур</t>
  </si>
  <si>
    <t>Юноши 18 - 19 (25.11.2004)/15</t>
  </si>
  <si>
    <t>81,80</t>
  </si>
  <si>
    <t>70,0</t>
  </si>
  <si>
    <t>82,5</t>
  </si>
  <si>
    <t>Разуваев Роман</t>
  </si>
  <si>
    <t>1. Разуваев Роман</t>
  </si>
  <si>
    <t>Мастера 40 - 44 (15.02.1975)/45</t>
  </si>
  <si>
    <t>81,60</t>
  </si>
  <si>
    <t>140,0</t>
  </si>
  <si>
    <t>142,5</t>
  </si>
  <si>
    <t xml:space="preserve">Салиев Павел </t>
  </si>
  <si>
    <t>Касатов Дмитрий</t>
  </si>
  <si>
    <t>1. Касатов Дмитрий</t>
  </si>
  <si>
    <t>Открытая (22.05.1977)/43</t>
  </si>
  <si>
    <t>98,90</t>
  </si>
  <si>
    <t xml:space="preserve">лично </t>
  </si>
  <si>
    <t xml:space="preserve">Москва </t>
  </si>
  <si>
    <t>212,5</t>
  </si>
  <si>
    <t>227,5</t>
  </si>
  <si>
    <t>2. Литовченко Александр</t>
  </si>
  <si>
    <t>98,80</t>
  </si>
  <si>
    <t>175,0</t>
  </si>
  <si>
    <t>182,5</t>
  </si>
  <si>
    <t>Коровяковский Владимир</t>
  </si>
  <si>
    <t>3. Коровяковский Владимир</t>
  </si>
  <si>
    <t>Открытая (08.11.1986)/33</t>
  </si>
  <si>
    <t>91,90</t>
  </si>
  <si>
    <t>150,0</t>
  </si>
  <si>
    <t>Петров Ярослав</t>
  </si>
  <si>
    <t>1. Петров Ярослав</t>
  </si>
  <si>
    <t>Мастера 40 - 44 (21.06.1980)/40</t>
  </si>
  <si>
    <t>100,00</t>
  </si>
  <si>
    <t xml:space="preserve">Олимпийский </t>
  </si>
  <si>
    <t>157,5</t>
  </si>
  <si>
    <t>162,5</t>
  </si>
  <si>
    <t xml:space="preserve">Кильдюшев Андрей </t>
  </si>
  <si>
    <t>ВЕСОВАЯ КАТЕГОРИЯ   110</t>
  </si>
  <si>
    <t>Лютый Алексей</t>
  </si>
  <si>
    <t>1. Лютый Алексей</t>
  </si>
  <si>
    <t>Юноши 18 - 19 (06.03.2001)/19</t>
  </si>
  <si>
    <t>106,50</t>
  </si>
  <si>
    <t>167,5</t>
  </si>
  <si>
    <t>170,0</t>
  </si>
  <si>
    <t>ВЕСОВАЯ КАТЕГОРИЯ   125</t>
  </si>
  <si>
    <t>Богомолов Вадим</t>
  </si>
  <si>
    <t>1. Богомолов Вадим</t>
  </si>
  <si>
    <t>Мастера 55 - 59 (20.12.1963)/56</t>
  </si>
  <si>
    <t>111,70</t>
  </si>
  <si>
    <t xml:space="preserve">Ferrum </t>
  </si>
  <si>
    <t xml:space="preserve">Женщины </t>
  </si>
  <si>
    <t>48</t>
  </si>
  <si>
    <t>57,1807</t>
  </si>
  <si>
    <t>67.5</t>
  </si>
  <si>
    <t>51,1680</t>
  </si>
  <si>
    <t xml:space="preserve">Мастера 60 - 64 </t>
  </si>
  <si>
    <t>56</t>
  </si>
  <si>
    <t>97,8435</t>
  </si>
  <si>
    <t xml:space="preserve">Юноши </t>
  </si>
  <si>
    <t xml:space="preserve">Юноши 18 - 19 </t>
  </si>
  <si>
    <t>60</t>
  </si>
  <si>
    <t>96,2086</t>
  </si>
  <si>
    <t>110</t>
  </si>
  <si>
    <t>94,2945</t>
  </si>
  <si>
    <t>60,6491</t>
  </si>
  <si>
    <t xml:space="preserve">Юноши 14-15 </t>
  </si>
  <si>
    <t>52</t>
  </si>
  <si>
    <t>43,6306</t>
  </si>
  <si>
    <t>118,3200</t>
  </si>
  <si>
    <t>101,6525</t>
  </si>
  <si>
    <t>83,8390</t>
  </si>
  <si>
    <t>78,7238</t>
  </si>
  <si>
    <t xml:space="preserve">Мастера 55 - 59 </t>
  </si>
  <si>
    <t>125</t>
  </si>
  <si>
    <t>91,7374</t>
  </si>
  <si>
    <t>91,5680</t>
  </si>
  <si>
    <t>90,0250</t>
  </si>
  <si>
    <t xml:space="preserve">32(12+12+8) </t>
  </si>
  <si>
    <t xml:space="preserve">Разуваев Роман, Хазыков Кирилл, Коровяковский Владимир </t>
  </si>
  <si>
    <t xml:space="preserve">24(12+12) </t>
  </si>
  <si>
    <t xml:space="preserve">Терещенко Виктор, Воротнев Дмитрий </t>
  </si>
  <si>
    <t xml:space="preserve">Гостева Валентина, Дудакова Анастасия </t>
  </si>
  <si>
    <t xml:space="preserve">Богомолов Вадим </t>
  </si>
  <si>
    <t xml:space="preserve">Луценко Анастасия </t>
  </si>
  <si>
    <t xml:space="preserve">Петров Ярослав </t>
  </si>
  <si>
    <t xml:space="preserve">9(9) </t>
  </si>
  <si>
    <t>Кубок Белгородской области
ПРО жим лежа в Софт экипировка многопетельная
Белгород/Белгородская область 12 июля 2020 г.</t>
  </si>
  <si>
    <t>Ващук Андрей</t>
  </si>
  <si>
    <t>1. Ващук Андрей</t>
  </si>
  <si>
    <t>Мастера 60 - 64 (28.06.1960)/60</t>
  </si>
  <si>
    <t>108,20</t>
  </si>
  <si>
    <t>185,0</t>
  </si>
  <si>
    <t>200,0</t>
  </si>
  <si>
    <t>177,2652</t>
  </si>
  <si>
    <t>Кубок Белгородской области
Любители становая тяга без экипировки
Белгород/Белгородская область 12 июля 2020 г.</t>
  </si>
  <si>
    <t>Становая тяга</t>
  </si>
  <si>
    <t>Осташова Диана</t>
  </si>
  <si>
    <t>1. Осташова Диана</t>
  </si>
  <si>
    <t>Открытая (30.04.1993)/27</t>
  </si>
  <si>
    <t>51,30</t>
  </si>
  <si>
    <t xml:space="preserve">СПАРТА </t>
  </si>
  <si>
    <t>87,5</t>
  </si>
  <si>
    <t xml:space="preserve">Анищенко Вадим </t>
  </si>
  <si>
    <t>95,0</t>
  </si>
  <si>
    <t>102,5</t>
  </si>
  <si>
    <t>Максимов Андрей</t>
  </si>
  <si>
    <t>1. Максимов Андрей</t>
  </si>
  <si>
    <t>Открытая (24.10.1991)/28</t>
  </si>
  <si>
    <t>64,50</t>
  </si>
  <si>
    <t>180,0</t>
  </si>
  <si>
    <t>190,0</t>
  </si>
  <si>
    <t>Мишуров Кирилл</t>
  </si>
  <si>
    <t>1. Мишуров Кирилл</t>
  </si>
  <si>
    <t>Юноши 18 - 19 (14.09.2002)/17</t>
  </si>
  <si>
    <t>80,90</t>
  </si>
  <si>
    <t xml:space="preserve">Короча/Белгородская область </t>
  </si>
  <si>
    <t>187,5</t>
  </si>
  <si>
    <t>Грачев Дмитрий</t>
  </si>
  <si>
    <t>1. Грачев Дмитрий</t>
  </si>
  <si>
    <t>Мастера 40 - 44 (23.04.1980)/40</t>
  </si>
  <si>
    <t>81,50</t>
  </si>
  <si>
    <t xml:space="preserve">Строитель/Белгородская область </t>
  </si>
  <si>
    <t>207,5</t>
  </si>
  <si>
    <t xml:space="preserve">Мусиенко Константин </t>
  </si>
  <si>
    <t>ВЕСОВАЯ КАТЕГОРИЯ   90</t>
  </si>
  <si>
    <t>Хазыков Руслан</t>
  </si>
  <si>
    <t>1. Хазыков Руслан</t>
  </si>
  <si>
    <t>Открытая (27.02.1985)/35</t>
  </si>
  <si>
    <t>86,15</t>
  </si>
  <si>
    <t>220,0</t>
  </si>
  <si>
    <t xml:space="preserve">Тищенко Александр </t>
  </si>
  <si>
    <t>Сатинский Максим</t>
  </si>
  <si>
    <t>2. Сатинский Максим</t>
  </si>
  <si>
    <t>Открытая (03.11.1987)/32</t>
  </si>
  <si>
    <t>89,45</t>
  </si>
  <si>
    <t>Яковлев Кирилл</t>
  </si>
  <si>
    <t>1. Яковлев Кирилл</t>
  </si>
  <si>
    <t>Юноши 0-13 (03.10.2006)/13</t>
  </si>
  <si>
    <t>91,00</t>
  </si>
  <si>
    <t>Дудник Владимир</t>
  </si>
  <si>
    <t>1. Дудник Владимир</t>
  </si>
  <si>
    <t>Открытая (12.12.1982)/37</t>
  </si>
  <si>
    <t>98,50</t>
  </si>
  <si>
    <t xml:space="preserve">Борисовка/Белгородская область </t>
  </si>
  <si>
    <t>83,3085</t>
  </si>
  <si>
    <t>82,6560</t>
  </si>
  <si>
    <t>187,1789</t>
  </si>
  <si>
    <t>135,6264</t>
  </si>
  <si>
    <t xml:space="preserve">Юноши 0-13 </t>
  </si>
  <si>
    <t>75,1007</t>
  </si>
  <si>
    <t>143,7920</t>
  </si>
  <si>
    <t>90</t>
  </si>
  <si>
    <t>120,3100</t>
  </si>
  <si>
    <t>117,5000</t>
  </si>
  <si>
    <t>97,6150</t>
  </si>
  <si>
    <t>129,6045</t>
  </si>
  <si>
    <t xml:space="preserve">36(12+12+12) </t>
  </si>
  <si>
    <t xml:space="preserve">Яковлев Кирилл, Гостева Валентина, Дудакова Анастасия </t>
  </si>
  <si>
    <t xml:space="preserve">Мишуров Кирилл, Хазыков Руслан </t>
  </si>
  <si>
    <t xml:space="preserve">Осташова Диана </t>
  </si>
  <si>
    <t xml:space="preserve">Максимов Андрей </t>
  </si>
  <si>
    <t>Кубок Белгородской области
Силовое двоеборье любители
Белгород/Белгородская область 12 июля 2020 г.</t>
  </si>
  <si>
    <t>Шевченко Екатерина</t>
  </si>
  <si>
    <t>1. Шевченко Екатерина</t>
  </si>
  <si>
    <t>Открытая (07.07.1995)/25</t>
  </si>
  <si>
    <t>55,20</t>
  </si>
  <si>
    <t>40,0</t>
  </si>
  <si>
    <t>42,5</t>
  </si>
  <si>
    <t>45,0</t>
  </si>
  <si>
    <t>77,5</t>
  </si>
  <si>
    <t>53,90</t>
  </si>
  <si>
    <t>Скляр Елена</t>
  </si>
  <si>
    <t>1. Скляр Елена</t>
  </si>
  <si>
    <t>Мастера 40 - 44 (10.02.1978)/42</t>
  </si>
  <si>
    <t>66,00</t>
  </si>
  <si>
    <t>Грачев Николай</t>
  </si>
  <si>
    <t>1. Грачев Николай</t>
  </si>
  <si>
    <t>Мастера 60 - 64 (16.04.1956)/64</t>
  </si>
  <si>
    <t>49,15</t>
  </si>
  <si>
    <t xml:space="preserve">Липецк </t>
  </si>
  <si>
    <t xml:space="preserve">Липецк/Липецкая область </t>
  </si>
  <si>
    <t>130,0</t>
  </si>
  <si>
    <t xml:space="preserve">Григорьев Денис </t>
  </si>
  <si>
    <t>92,5</t>
  </si>
  <si>
    <t>Голдобин Олег</t>
  </si>
  <si>
    <t>1. Голдобин Олег</t>
  </si>
  <si>
    <t>Открытая (25.09.1991)/28</t>
  </si>
  <si>
    <t>92,50</t>
  </si>
  <si>
    <t xml:space="preserve">Чернянка </t>
  </si>
  <si>
    <t xml:space="preserve">Чернянка/Белгородская область </t>
  </si>
  <si>
    <t>210,0</t>
  </si>
  <si>
    <t>230,0</t>
  </si>
  <si>
    <t>115,3563</t>
  </si>
  <si>
    <t>294,0191</t>
  </si>
  <si>
    <t>132,5</t>
  </si>
  <si>
    <t>106,1920</t>
  </si>
  <si>
    <t>232,5</t>
  </si>
  <si>
    <t>170,9201</t>
  </si>
  <si>
    <t>370,0</t>
  </si>
  <si>
    <t>213,1570</t>
  </si>
  <si>
    <t>195,0</t>
  </si>
  <si>
    <t>369,9847</t>
  </si>
  <si>
    <t xml:space="preserve">48(12+12+12+12) </t>
  </si>
  <si>
    <t xml:space="preserve">Скляр Елена, Мирзоян Артур, Гостева Валентина, Шевченко Екатерина </t>
  </si>
  <si>
    <t xml:space="preserve">Голдобин Олег </t>
  </si>
  <si>
    <t xml:space="preserve">Грачев Николай </t>
  </si>
  <si>
    <t>Кубок Белгородской области
Одиночный подъём штанги на бицепс Любители
Белгород/Белгородская область 12 июля 2020 г.</t>
  </si>
  <si>
    <t>Подъем на бицепс</t>
  </si>
  <si>
    <t>Рядинский Данила</t>
  </si>
  <si>
    <t>1. Рядинский Данила</t>
  </si>
  <si>
    <t>Юноши 0-13 (01.12.2009)/10</t>
  </si>
  <si>
    <t>29,00</t>
  </si>
  <si>
    <t>15,0</t>
  </si>
  <si>
    <t>17,5</t>
  </si>
  <si>
    <t>Осетров Евгений</t>
  </si>
  <si>
    <t>2. Осетров Евгений</t>
  </si>
  <si>
    <t>Открытая (03.03.1996)/24</t>
  </si>
  <si>
    <t>74,90</t>
  </si>
  <si>
    <t>3. Кудиевский Евгений</t>
  </si>
  <si>
    <t>Рядинский Денис</t>
  </si>
  <si>
    <t>1. Рядинский Денис</t>
  </si>
  <si>
    <t>Открытая (06.07.1985)/35</t>
  </si>
  <si>
    <t>Штанько Александр</t>
  </si>
  <si>
    <t>2. Штанько Александр</t>
  </si>
  <si>
    <t>Открытая (25.10.1988)/31</t>
  </si>
  <si>
    <t>1. Сатинский Максим</t>
  </si>
  <si>
    <t>Трофимов Дмитрий</t>
  </si>
  <si>
    <t>2. Трофимов Дмитрий</t>
  </si>
  <si>
    <t>Открытая (18.02.1974)/46</t>
  </si>
  <si>
    <t>89,90</t>
  </si>
  <si>
    <t>Соколов Артём</t>
  </si>
  <si>
    <t>3. Соколов Артём</t>
  </si>
  <si>
    <t>Открытая (04.09.1985)/34</t>
  </si>
  <si>
    <t>4. Хазыков Руслан</t>
  </si>
  <si>
    <t>2. Коровяковский Владимир</t>
  </si>
  <si>
    <t>72,5</t>
  </si>
  <si>
    <t>50,3950</t>
  </si>
  <si>
    <t>32,3072</t>
  </si>
  <si>
    <t>49,9680</t>
  </si>
  <si>
    <t>46,8594</t>
  </si>
  <si>
    <t>43,1925</t>
  </si>
  <si>
    <t>41,9195</t>
  </si>
  <si>
    <t>41,7863</t>
  </si>
  <si>
    <t>41,1250</t>
  </si>
  <si>
    <t>40,9990</t>
  </si>
  <si>
    <t>40,2545</t>
  </si>
  <si>
    <t>39,9120</t>
  </si>
  <si>
    <t>38,0705</t>
  </si>
  <si>
    <t>37,5969</t>
  </si>
  <si>
    <t>33,2250</t>
  </si>
  <si>
    <t xml:space="preserve">75(12+7+9+12+9+9+8+9) </t>
  </si>
  <si>
    <t xml:space="preserve">Зубарев Андрей, Хазыков Руслан, Осетров Евгений, Рядинский Данила, Трофимов Дмитрий, Штанько Александр, Кудиевский Евгений, Коровяковский Владимир </t>
  </si>
  <si>
    <t xml:space="preserve">20(8+12) </t>
  </si>
  <si>
    <t xml:space="preserve">Соколов Артём, Литовченко Александр </t>
  </si>
  <si>
    <t>Кубок Белгородской области
Пауэрспорт Любители
Белгород/Белгородская область 12 июля 2020 г.</t>
  </si>
  <si>
    <t>Жим стоя</t>
  </si>
  <si>
    <t>1. Трофимов Дмитрий</t>
  </si>
  <si>
    <t>Мастера 40 - 44 (18.02.1974)/46</t>
  </si>
  <si>
    <t>90,0</t>
  </si>
  <si>
    <t>76,4980</t>
  </si>
  <si>
    <t>103,3087</t>
  </si>
  <si>
    <t xml:space="preserve">Зубарев Андрей, Осетров Евгений, Трофимов Дмитрий </t>
  </si>
  <si>
    <t>Кубок Белгородской области
Русский жим любители 55 кг.
Белгород/Белгородская область 12 июля 2020 г.</t>
  </si>
  <si>
    <t>Атлетизм</t>
  </si>
  <si>
    <t>Русский жим</t>
  </si>
  <si>
    <t>ВЕСОВАЯ КАТЕГОРИЯ   All</t>
  </si>
  <si>
    <t>1. Соколов Артём</t>
  </si>
  <si>
    <t>63,0</t>
  </si>
  <si>
    <t>46,0</t>
  </si>
  <si>
    <t xml:space="preserve">Атлетизм </t>
  </si>
  <si>
    <t>All</t>
  </si>
  <si>
    <t>3465,0</t>
  </si>
  <si>
    <t>38,5428</t>
  </si>
  <si>
    <t>2530,0</t>
  </si>
  <si>
    <t>30,6666</t>
  </si>
  <si>
    <t xml:space="preserve">Соколов Артём </t>
  </si>
  <si>
    <t>Кубок Белгородской области
Русская станова тяга любители 75 кг.
Белгород/Белгородская область 12 июля 2020 г.</t>
  </si>
  <si>
    <t>Русская становая</t>
  </si>
  <si>
    <t>Ляхова Полина</t>
  </si>
  <si>
    <t>1. Ляхова Полина</t>
  </si>
  <si>
    <t>Открытая (22.06.1993)/27</t>
  </si>
  <si>
    <t>59,60</t>
  </si>
  <si>
    <t>21,0</t>
  </si>
  <si>
    <t>1575,0</t>
  </si>
  <si>
    <t>26,4261</t>
  </si>
  <si>
    <t xml:space="preserve">Ляхова Полина </t>
  </si>
  <si>
    <t>Кубок Белгородской области
Русская станова тяга любители 150 кг.
Белгород/Белгородская область 12 июля 2020 г.</t>
  </si>
  <si>
    <t>Польшиков Василий</t>
  </si>
  <si>
    <t>1. Польшиков Василий</t>
  </si>
  <si>
    <t>Открытая (27.09.1982)/37</t>
  </si>
  <si>
    <t>3000,0</t>
  </si>
  <si>
    <t>36,3636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</si>
</sst>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sz val="24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strike/>
      <sz val="10"/>
      <name val="Arial Cyr"/>
      <family val="0"/>
    </font>
    <font>
      <sz val="14"/>
      <name val="Arial Cyr"/>
      <family val="0"/>
    </font>
    <font>
      <i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left"/>
    </xf>
    <xf numFmtId="49" fontId="7" fillId="0" borderId="15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left"/>
    </xf>
    <xf numFmtId="49" fontId="7" fillId="0" borderId="16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left"/>
    </xf>
    <xf numFmtId="49" fontId="7" fillId="0" borderId="17" xfId="0" applyNumberFormat="1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/>
    </xf>
    <xf numFmtId="49" fontId="3" fillId="0" borderId="17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0" fillId="0" borderId="18" xfId="0" applyNumberFormat="1" applyFont="1" applyFill="1" applyBorder="1" applyAlignment="1">
      <alignment horizontal="left"/>
    </xf>
    <xf numFmtId="49" fontId="7" fillId="0" borderId="18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:K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5.625" style="4" bestFit="1" customWidth="1"/>
    <col min="4" max="4" width="10.625" style="4" bestFit="1" customWidth="1"/>
    <col min="5" max="5" width="22.75390625" style="4" bestFit="1" customWidth="1"/>
    <col min="6" max="6" width="30.25390625" style="4" bestFit="1" customWidth="1"/>
    <col min="7" max="7" width="5.625" style="3" customWidth="1"/>
    <col min="8" max="8" width="10.375" style="3" customWidth="1"/>
    <col min="9" max="9" width="7.875" style="4" bestFit="1" customWidth="1"/>
    <col min="10" max="10" width="7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40" t="s">
        <v>430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2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" customFormat="1" ht="12.75" customHeight="1">
      <c r="A3" s="46" t="s">
        <v>0</v>
      </c>
      <c r="B3" s="48" t="s">
        <v>6</v>
      </c>
      <c r="C3" s="48" t="s">
        <v>10</v>
      </c>
      <c r="D3" s="34" t="s">
        <v>407</v>
      </c>
      <c r="E3" s="34" t="s">
        <v>4</v>
      </c>
      <c r="F3" s="49" t="s">
        <v>7</v>
      </c>
      <c r="G3" s="30" t="s">
        <v>421</v>
      </c>
      <c r="H3" s="31"/>
      <c r="I3" s="32" t="s">
        <v>91</v>
      </c>
      <c r="J3" s="34" t="s">
        <v>3</v>
      </c>
      <c r="K3" s="36" t="s">
        <v>2</v>
      </c>
    </row>
    <row r="4" spans="1:11" s="1" customFormat="1" ht="21" customHeight="1" thickBot="1">
      <c r="A4" s="47"/>
      <c r="B4" s="35"/>
      <c r="C4" s="35"/>
      <c r="D4" s="35"/>
      <c r="E4" s="35"/>
      <c r="F4" s="50"/>
      <c r="G4" s="5" t="s">
        <v>8</v>
      </c>
      <c r="H4" s="7" t="s">
        <v>9</v>
      </c>
      <c r="I4" s="33"/>
      <c r="J4" s="35"/>
      <c r="K4" s="37"/>
    </row>
    <row r="5" spans="1:8" ht="15">
      <c r="A5" s="38" t="s">
        <v>409</v>
      </c>
      <c r="B5" s="39"/>
      <c r="C5" s="39"/>
      <c r="D5" s="39"/>
      <c r="E5" s="39"/>
      <c r="F5" s="39"/>
      <c r="G5" s="39"/>
      <c r="H5" s="39"/>
    </row>
    <row r="6" spans="1:11" ht="12.75">
      <c r="A6" s="16" t="s">
        <v>432</v>
      </c>
      <c r="B6" s="16" t="s">
        <v>433</v>
      </c>
      <c r="C6" s="16" t="s">
        <v>42</v>
      </c>
      <c r="D6" s="16" t="str">
        <f>"1,0000"</f>
        <v>1,0000</v>
      </c>
      <c r="E6" s="16" t="s">
        <v>160</v>
      </c>
      <c r="F6" s="16" t="s">
        <v>20</v>
      </c>
      <c r="G6" s="18" t="s">
        <v>172</v>
      </c>
      <c r="H6" s="18" t="s">
        <v>128</v>
      </c>
      <c r="I6" s="16" t="str">
        <f>"3000,0"</f>
        <v>3000,0</v>
      </c>
      <c r="J6" s="18" t="str">
        <f>"36,3636"</f>
        <v>36,3636</v>
      </c>
      <c r="K6" s="16" t="s">
        <v>57</v>
      </c>
    </row>
    <row r="8" ht="15">
      <c r="E8" s="19" t="s">
        <v>58</v>
      </c>
    </row>
    <row r="9" ht="15">
      <c r="E9" s="19" t="s">
        <v>59</v>
      </c>
    </row>
    <row r="10" ht="15">
      <c r="E10" s="19" t="s">
        <v>60</v>
      </c>
    </row>
    <row r="11" ht="15">
      <c r="E11" s="19" t="s">
        <v>61</v>
      </c>
    </row>
    <row r="12" ht="15">
      <c r="E12" s="19" t="s">
        <v>61</v>
      </c>
    </row>
    <row r="13" ht="15">
      <c r="E13" s="19" t="s">
        <v>62</v>
      </c>
    </row>
    <row r="14" ht="15">
      <c r="E14" s="19"/>
    </row>
    <row r="16" spans="1:2" ht="18">
      <c r="A16" s="20" t="s">
        <v>63</v>
      </c>
      <c r="B16" s="20"/>
    </row>
    <row r="17" spans="1:2" ht="15">
      <c r="A17" s="21" t="s">
        <v>64</v>
      </c>
      <c r="B17" s="21"/>
    </row>
    <row r="18" spans="1:2" ht="14.25">
      <c r="A18" s="23"/>
      <c r="B18" s="24" t="s">
        <v>65</v>
      </c>
    </row>
    <row r="19" spans="1:5" ht="15">
      <c r="A19" s="25" t="s">
        <v>66</v>
      </c>
      <c r="B19" s="25" t="s">
        <v>67</v>
      </c>
      <c r="C19" s="25" t="s">
        <v>68</v>
      </c>
      <c r="D19" s="25" t="s">
        <v>69</v>
      </c>
      <c r="E19" s="25" t="s">
        <v>413</v>
      </c>
    </row>
    <row r="20" spans="1:5" ht="12.75">
      <c r="A20" s="22" t="s">
        <v>431</v>
      </c>
      <c r="B20" s="4" t="s">
        <v>65</v>
      </c>
      <c r="C20" s="4" t="s">
        <v>414</v>
      </c>
      <c r="D20" s="4" t="s">
        <v>434</v>
      </c>
      <c r="E20" s="26" t="s">
        <v>435</v>
      </c>
    </row>
  </sheetData>
  <sheetProtection/>
  <mergeCells count="12"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  <mergeCell ref="A5:H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zoomScalePageLayoutView="0" workbookViewId="0" topLeftCell="A1">
      <selection activeCell="A1" sqref="A1:Y2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57.25390625" style="4" bestFit="1" customWidth="1"/>
    <col min="4" max="4" width="9.25390625" style="4" bestFit="1" customWidth="1"/>
    <col min="5" max="5" width="22.75390625" style="4" bestFit="1" customWidth="1"/>
    <col min="6" max="6" width="30.25390625" style="4" bestFit="1" customWidth="1"/>
    <col min="7" max="9" width="5.625" style="3" customWidth="1"/>
    <col min="10" max="10" width="4.875" style="3" customWidth="1"/>
    <col min="11" max="11" width="7.875" style="4" bestFit="1" customWidth="1"/>
    <col min="12" max="12" width="7.625" style="3" bestFit="1" customWidth="1"/>
    <col min="13" max="13" width="19.00390625" style="4" bestFit="1" customWidth="1"/>
    <col min="14" max="16384" width="9.125" style="3" customWidth="1"/>
  </cols>
  <sheetData>
    <row r="1" spans="1:13" s="2" customFormat="1" ht="28.5" customHeight="1">
      <c r="A1" s="40" t="s">
        <v>11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6</v>
      </c>
      <c r="C3" s="48" t="s">
        <v>10</v>
      </c>
      <c r="D3" s="34" t="s">
        <v>12</v>
      </c>
      <c r="E3" s="34" t="s">
        <v>4</v>
      </c>
      <c r="F3" s="49" t="s">
        <v>7</v>
      </c>
      <c r="G3" s="46" t="s">
        <v>13</v>
      </c>
      <c r="H3" s="34"/>
      <c r="I3" s="34"/>
      <c r="J3" s="36"/>
      <c r="K3" s="32" t="s">
        <v>91</v>
      </c>
      <c r="L3" s="34" t="s">
        <v>3</v>
      </c>
      <c r="M3" s="36" t="s">
        <v>2</v>
      </c>
    </row>
    <row r="4" spans="1:13" s="1" customFormat="1" ht="21" customHeight="1" thickBot="1">
      <c r="A4" s="47"/>
      <c r="B4" s="35"/>
      <c r="C4" s="35"/>
      <c r="D4" s="35"/>
      <c r="E4" s="35"/>
      <c r="F4" s="50"/>
      <c r="G4" s="5">
        <v>1</v>
      </c>
      <c r="H4" s="6">
        <v>2</v>
      </c>
      <c r="I4" s="6">
        <v>3</v>
      </c>
      <c r="J4" s="7" t="s">
        <v>5</v>
      </c>
      <c r="K4" s="33"/>
      <c r="L4" s="35"/>
      <c r="M4" s="37"/>
    </row>
    <row r="5" spans="1:10" ht="15">
      <c r="A5" s="38" t="s">
        <v>14</v>
      </c>
      <c r="B5" s="39"/>
      <c r="C5" s="39"/>
      <c r="D5" s="39"/>
      <c r="E5" s="39"/>
      <c r="F5" s="39"/>
      <c r="G5" s="39"/>
      <c r="H5" s="39"/>
      <c r="I5" s="39"/>
      <c r="J5" s="39"/>
    </row>
    <row r="6" spans="1:13" ht="12.75">
      <c r="A6" s="10" t="s">
        <v>16</v>
      </c>
      <c r="B6" s="10" t="s">
        <v>17</v>
      </c>
      <c r="C6" s="10" t="s">
        <v>18</v>
      </c>
      <c r="D6" s="10" t="str">
        <f>"0,6645"</f>
        <v>0,6645</v>
      </c>
      <c r="E6" s="10" t="s">
        <v>19</v>
      </c>
      <c r="F6" s="10" t="s">
        <v>20</v>
      </c>
      <c r="G6" s="12" t="s">
        <v>21</v>
      </c>
      <c r="H6" s="12" t="s">
        <v>22</v>
      </c>
      <c r="I6" s="11" t="s">
        <v>23</v>
      </c>
      <c r="J6" s="11"/>
      <c r="K6" s="10" t="str">
        <f>"135,0"</f>
        <v>135,0</v>
      </c>
      <c r="L6" s="12" t="str">
        <f>"89,7075"</f>
        <v>89,7075</v>
      </c>
      <c r="M6" s="10" t="s">
        <v>24</v>
      </c>
    </row>
    <row r="7" spans="1:13" ht="12.75">
      <c r="A7" s="13" t="s">
        <v>26</v>
      </c>
      <c r="B7" s="13" t="s">
        <v>27</v>
      </c>
      <c r="C7" s="13" t="s">
        <v>18</v>
      </c>
      <c r="D7" s="13" t="str">
        <f>"0,6645"</f>
        <v>0,6645</v>
      </c>
      <c r="E7" s="13" t="s">
        <v>19</v>
      </c>
      <c r="F7" s="13" t="s">
        <v>20</v>
      </c>
      <c r="G7" s="15" t="s">
        <v>28</v>
      </c>
      <c r="H7" s="15" t="s">
        <v>29</v>
      </c>
      <c r="I7" s="15" t="s">
        <v>30</v>
      </c>
      <c r="J7" s="14"/>
      <c r="K7" s="13" t="str">
        <f>"85,0"</f>
        <v>85,0</v>
      </c>
      <c r="L7" s="15" t="str">
        <f>"56,4825"</f>
        <v>56,4825</v>
      </c>
      <c r="M7" s="13" t="s">
        <v>24</v>
      </c>
    </row>
    <row r="9" spans="1:10" ht="15">
      <c r="A9" s="51" t="s">
        <v>31</v>
      </c>
      <c r="B9" s="51"/>
      <c r="C9" s="51"/>
      <c r="D9" s="51"/>
      <c r="E9" s="51"/>
      <c r="F9" s="51"/>
      <c r="G9" s="51"/>
      <c r="H9" s="51"/>
      <c r="I9" s="51"/>
      <c r="J9" s="51"/>
    </row>
    <row r="10" spans="1:13" ht="12.75">
      <c r="A10" s="10" t="s">
        <v>33</v>
      </c>
      <c r="B10" s="10" t="s">
        <v>34</v>
      </c>
      <c r="C10" s="10" t="s">
        <v>35</v>
      </c>
      <c r="D10" s="10" t="str">
        <f>"0,6273"</f>
        <v>0,6273</v>
      </c>
      <c r="E10" s="10" t="s">
        <v>19</v>
      </c>
      <c r="F10" s="10" t="s">
        <v>20</v>
      </c>
      <c r="G10" s="12" t="s">
        <v>36</v>
      </c>
      <c r="H10" s="12" t="s">
        <v>37</v>
      </c>
      <c r="I10" s="11" t="s">
        <v>38</v>
      </c>
      <c r="J10" s="11"/>
      <c r="K10" s="10" t="str">
        <f>"115,0"</f>
        <v>115,0</v>
      </c>
      <c r="L10" s="12" t="str">
        <f>"73,4380"</f>
        <v>73,4380</v>
      </c>
      <c r="M10" s="10" t="s">
        <v>24</v>
      </c>
    </row>
    <row r="11" spans="1:13" ht="12.75">
      <c r="A11" s="13" t="s">
        <v>40</v>
      </c>
      <c r="B11" s="13" t="s">
        <v>41</v>
      </c>
      <c r="C11" s="13" t="s">
        <v>42</v>
      </c>
      <c r="D11" s="13" t="str">
        <f>"0,6193"</f>
        <v>0,6193</v>
      </c>
      <c r="E11" s="13" t="s">
        <v>43</v>
      </c>
      <c r="F11" s="13" t="s">
        <v>20</v>
      </c>
      <c r="G11" s="15" t="s">
        <v>44</v>
      </c>
      <c r="H11" s="15" t="s">
        <v>45</v>
      </c>
      <c r="I11" s="15" t="s">
        <v>46</v>
      </c>
      <c r="J11" s="14"/>
      <c r="K11" s="13" t="str">
        <f>"117,5"</f>
        <v>117,5</v>
      </c>
      <c r="L11" s="15" t="str">
        <f>"96,7811"</f>
        <v>96,7811</v>
      </c>
      <c r="M11" s="13" t="s">
        <v>47</v>
      </c>
    </row>
    <row r="13" spans="1:10" ht="15">
      <c r="A13" s="51" t="s">
        <v>48</v>
      </c>
      <c r="B13" s="51"/>
      <c r="C13" s="51"/>
      <c r="D13" s="51"/>
      <c r="E13" s="51"/>
      <c r="F13" s="51"/>
      <c r="G13" s="51"/>
      <c r="H13" s="51"/>
      <c r="I13" s="51"/>
      <c r="J13" s="51"/>
    </row>
    <row r="14" spans="1:13" ht="12.75">
      <c r="A14" s="16" t="s">
        <v>50</v>
      </c>
      <c r="B14" s="16" t="s">
        <v>51</v>
      </c>
      <c r="C14" s="16" t="s">
        <v>52</v>
      </c>
      <c r="D14" s="16" t="str">
        <f>"0,5572"</f>
        <v>0,5572</v>
      </c>
      <c r="E14" s="16" t="s">
        <v>53</v>
      </c>
      <c r="F14" s="16" t="s">
        <v>20</v>
      </c>
      <c r="G14" s="18" t="s">
        <v>54</v>
      </c>
      <c r="H14" s="18" t="s">
        <v>55</v>
      </c>
      <c r="I14" s="18" t="s">
        <v>56</v>
      </c>
      <c r="J14" s="17"/>
      <c r="K14" s="16" t="str">
        <f>"172,5"</f>
        <v>172,5</v>
      </c>
      <c r="L14" s="18" t="str">
        <f>"96,1084"</f>
        <v>96,1084</v>
      </c>
      <c r="M14" s="16" t="s">
        <v>57</v>
      </c>
    </row>
    <row r="16" ht="15">
      <c r="E16" s="19" t="s">
        <v>58</v>
      </c>
    </row>
    <row r="17" ht="15">
      <c r="E17" s="19" t="s">
        <v>59</v>
      </c>
    </row>
    <row r="18" ht="15">
      <c r="E18" s="19" t="s">
        <v>60</v>
      </c>
    </row>
    <row r="19" ht="15">
      <c r="E19" s="19" t="s">
        <v>61</v>
      </c>
    </row>
    <row r="20" ht="15">
      <c r="E20" s="19" t="s">
        <v>61</v>
      </c>
    </row>
    <row r="21" ht="15">
      <c r="E21" s="19" t="s">
        <v>62</v>
      </c>
    </row>
    <row r="22" ht="15">
      <c r="E22" s="19"/>
    </row>
    <row r="24" spans="1:2" ht="18">
      <c r="A24" s="20" t="s">
        <v>63</v>
      </c>
      <c r="B24" s="20"/>
    </row>
    <row r="25" spans="1:2" ht="15">
      <c r="A25" s="21" t="s">
        <v>64</v>
      </c>
      <c r="B25" s="21"/>
    </row>
    <row r="26" spans="1:2" ht="14.25">
      <c r="A26" s="23"/>
      <c r="B26" s="24" t="s">
        <v>65</v>
      </c>
    </row>
    <row r="27" spans="1:5" ht="15">
      <c r="A27" s="25" t="s">
        <v>66</v>
      </c>
      <c r="B27" s="25" t="s">
        <v>67</v>
      </c>
      <c r="C27" s="25" t="s">
        <v>68</v>
      </c>
      <c r="D27" s="25" t="s">
        <v>69</v>
      </c>
      <c r="E27" s="25" t="s">
        <v>70</v>
      </c>
    </row>
    <row r="28" spans="1:5" ht="12.75">
      <c r="A28" s="22" t="s">
        <v>49</v>
      </c>
      <c r="B28" s="4" t="s">
        <v>65</v>
      </c>
      <c r="C28" s="4" t="s">
        <v>71</v>
      </c>
      <c r="D28" s="4" t="s">
        <v>56</v>
      </c>
      <c r="E28" s="26" t="s">
        <v>72</v>
      </c>
    </row>
    <row r="29" spans="1:5" ht="12.75">
      <c r="A29" s="22" t="s">
        <v>15</v>
      </c>
      <c r="B29" s="4" t="s">
        <v>65</v>
      </c>
      <c r="C29" s="4" t="s">
        <v>73</v>
      </c>
      <c r="D29" s="4" t="s">
        <v>22</v>
      </c>
      <c r="E29" s="26" t="s">
        <v>74</v>
      </c>
    </row>
    <row r="30" spans="1:5" ht="12.75">
      <c r="A30" s="22" t="s">
        <v>25</v>
      </c>
      <c r="B30" s="4" t="s">
        <v>65</v>
      </c>
      <c r="C30" s="4" t="s">
        <v>73</v>
      </c>
      <c r="D30" s="4" t="s">
        <v>30</v>
      </c>
      <c r="E30" s="26" t="s">
        <v>75</v>
      </c>
    </row>
    <row r="32" spans="1:2" ht="14.25">
      <c r="A32" s="23"/>
      <c r="B32" s="24" t="s">
        <v>76</v>
      </c>
    </row>
    <row r="33" spans="1:5" ht="15">
      <c r="A33" s="25" t="s">
        <v>66</v>
      </c>
      <c r="B33" s="25" t="s">
        <v>67</v>
      </c>
      <c r="C33" s="25" t="s">
        <v>68</v>
      </c>
      <c r="D33" s="25" t="s">
        <v>69</v>
      </c>
      <c r="E33" s="25" t="s">
        <v>70</v>
      </c>
    </row>
    <row r="34" spans="1:5" ht="12.75">
      <c r="A34" s="22" t="s">
        <v>39</v>
      </c>
      <c r="B34" s="4" t="s">
        <v>77</v>
      </c>
      <c r="C34" s="4" t="s">
        <v>78</v>
      </c>
      <c r="D34" s="4" t="s">
        <v>46</v>
      </c>
      <c r="E34" s="26" t="s">
        <v>79</v>
      </c>
    </row>
    <row r="35" spans="1:5" ht="12.75">
      <c r="A35" s="22" t="s">
        <v>32</v>
      </c>
      <c r="B35" s="4" t="s">
        <v>80</v>
      </c>
      <c r="C35" s="4" t="s">
        <v>78</v>
      </c>
      <c r="D35" s="4" t="s">
        <v>37</v>
      </c>
      <c r="E35" s="26" t="s">
        <v>81</v>
      </c>
    </row>
    <row r="40" spans="1:2" ht="18">
      <c r="A40" s="20" t="s">
        <v>82</v>
      </c>
      <c r="B40" s="20"/>
    </row>
    <row r="41" spans="1:3" ht="15">
      <c r="A41" s="25" t="s">
        <v>83</v>
      </c>
      <c r="B41" s="25" t="s">
        <v>84</v>
      </c>
      <c r="C41" s="25" t="s">
        <v>85</v>
      </c>
    </row>
    <row r="42" spans="1:3" ht="12.75">
      <c r="A42" s="4" t="s">
        <v>19</v>
      </c>
      <c r="B42" s="4" t="s">
        <v>86</v>
      </c>
      <c r="C42" s="4" t="s">
        <v>87</v>
      </c>
    </row>
    <row r="43" spans="1:3" ht="12.75">
      <c r="A43" s="4" t="s">
        <v>43</v>
      </c>
      <c r="B43" s="4" t="s">
        <v>88</v>
      </c>
      <c r="C43" s="4" t="s">
        <v>89</v>
      </c>
    </row>
    <row r="44" spans="1:3" ht="12.75">
      <c r="A44" s="4" t="s">
        <v>53</v>
      </c>
      <c r="B44" s="4" t="s">
        <v>88</v>
      </c>
      <c r="C44" s="4" t="s">
        <v>90</v>
      </c>
    </row>
  </sheetData>
  <sheetProtection/>
  <mergeCells count="14">
    <mergeCell ref="L3:L4"/>
    <mergeCell ref="A1:M2"/>
    <mergeCell ref="G3:J3"/>
    <mergeCell ref="A3:A4"/>
    <mergeCell ref="B3:B4"/>
    <mergeCell ref="C3:C4"/>
    <mergeCell ref="M3:M4"/>
    <mergeCell ref="F3:F4"/>
    <mergeCell ref="E3:E4"/>
    <mergeCell ref="A5:J5"/>
    <mergeCell ref="A9:J9"/>
    <mergeCell ref="A13:J13"/>
    <mergeCell ref="D3:D4"/>
    <mergeCell ref="K3:K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 r:id="rId2"/>
  <headerFooter alignWithMargins="0">
    <oddFooter>&amp;L&amp;G&amp;R&amp;D&amp;T&amp;P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1" sqref="A1:Y2"/>
    </sheetView>
  </sheetViews>
  <sheetFormatPr defaultColWidth="9.00390625" defaultRowHeight="12.75"/>
  <cols>
    <col min="1" max="1" width="31.875" style="4" bestFit="1" customWidth="1"/>
    <col min="2" max="2" width="26.25390625" style="4" bestFit="1" customWidth="1"/>
    <col min="3" max="3" width="15.625" style="4" bestFit="1" customWidth="1"/>
    <col min="4" max="4" width="10.625" style="4" bestFit="1" customWidth="1"/>
    <col min="5" max="5" width="22.75390625" style="4" bestFit="1" customWidth="1"/>
    <col min="6" max="6" width="24.75390625" style="4" bestFit="1" customWidth="1"/>
    <col min="7" max="7" width="5.00390625" style="3" customWidth="1"/>
    <col min="8" max="8" width="10.375" style="3" customWidth="1"/>
    <col min="9" max="9" width="7.875" style="4" bestFit="1" customWidth="1"/>
    <col min="10" max="10" width="7.625" style="3" bestFit="1" customWidth="1"/>
    <col min="11" max="11" width="17.875" style="4" bestFit="1" customWidth="1"/>
    <col min="12" max="16384" width="9.125" style="3" customWidth="1"/>
  </cols>
  <sheetData>
    <row r="1" spans="1:11" s="2" customFormat="1" ht="28.5" customHeight="1">
      <c r="A1" s="40" t="s">
        <v>420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2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" customFormat="1" ht="12.75" customHeight="1">
      <c r="A3" s="46" t="s">
        <v>0</v>
      </c>
      <c r="B3" s="48" t="s">
        <v>6</v>
      </c>
      <c r="C3" s="48" t="s">
        <v>10</v>
      </c>
      <c r="D3" s="34" t="s">
        <v>407</v>
      </c>
      <c r="E3" s="34" t="s">
        <v>4</v>
      </c>
      <c r="F3" s="49" t="s">
        <v>7</v>
      </c>
      <c r="G3" s="30" t="s">
        <v>421</v>
      </c>
      <c r="H3" s="31"/>
      <c r="I3" s="32" t="s">
        <v>91</v>
      </c>
      <c r="J3" s="34" t="s">
        <v>3</v>
      </c>
      <c r="K3" s="36" t="s">
        <v>2</v>
      </c>
    </row>
    <row r="4" spans="1:11" s="1" customFormat="1" ht="21" customHeight="1" thickBot="1">
      <c r="A4" s="47"/>
      <c r="B4" s="35"/>
      <c r="C4" s="35"/>
      <c r="D4" s="35"/>
      <c r="E4" s="35"/>
      <c r="F4" s="50"/>
      <c r="G4" s="5" t="s">
        <v>8</v>
      </c>
      <c r="H4" s="7" t="s">
        <v>9</v>
      </c>
      <c r="I4" s="33"/>
      <c r="J4" s="35"/>
      <c r="K4" s="37"/>
    </row>
    <row r="5" spans="1:8" ht="15">
      <c r="A5" s="38" t="s">
        <v>409</v>
      </c>
      <c r="B5" s="39"/>
      <c r="C5" s="39"/>
      <c r="D5" s="39"/>
      <c r="E5" s="39"/>
      <c r="F5" s="39"/>
      <c r="G5" s="39"/>
      <c r="H5" s="39"/>
    </row>
    <row r="6" spans="1:11" ht="12.75">
      <c r="A6" s="16" t="s">
        <v>423</v>
      </c>
      <c r="B6" s="16" t="s">
        <v>424</v>
      </c>
      <c r="C6" s="16" t="s">
        <v>425</v>
      </c>
      <c r="D6" s="16" t="str">
        <f>"1,0000"</f>
        <v>1,0000</v>
      </c>
      <c r="E6" s="16" t="s">
        <v>109</v>
      </c>
      <c r="F6" s="16" t="s">
        <v>117</v>
      </c>
      <c r="G6" s="18" t="s">
        <v>28</v>
      </c>
      <c r="H6" s="18" t="s">
        <v>426</v>
      </c>
      <c r="I6" s="16" t="str">
        <f>"1575,0"</f>
        <v>1575,0</v>
      </c>
      <c r="J6" s="18" t="str">
        <f>"26,4261"</f>
        <v>26,4261</v>
      </c>
      <c r="K6" s="16" t="s">
        <v>121</v>
      </c>
    </row>
    <row r="8" ht="15">
      <c r="E8" s="19" t="s">
        <v>58</v>
      </c>
    </row>
    <row r="9" ht="15">
      <c r="E9" s="19" t="s">
        <v>59</v>
      </c>
    </row>
    <row r="10" ht="15">
      <c r="E10" s="19" t="s">
        <v>60</v>
      </c>
    </row>
    <row r="11" ht="15">
      <c r="E11" s="19" t="s">
        <v>61</v>
      </c>
    </row>
    <row r="12" ht="15">
      <c r="E12" s="19" t="s">
        <v>61</v>
      </c>
    </row>
    <row r="13" ht="15">
      <c r="E13" s="19" t="s">
        <v>62</v>
      </c>
    </row>
    <row r="14" ht="15">
      <c r="E14" s="19"/>
    </row>
    <row r="16" spans="1:2" ht="18">
      <c r="A16" s="20" t="s">
        <v>63</v>
      </c>
      <c r="B16" s="20"/>
    </row>
    <row r="17" spans="1:2" ht="15">
      <c r="A17" s="21" t="s">
        <v>194</v>
      </c>
      <c r="B17" s="21"/>
    </row>
    <row r="18" spans="1:2" ht="14.25">
      <c r="A18" s="23"/>
      <c r="B18" s="24" t="s">
        <v>65</v>
      </c>
    </row>
    <row r="19" spans="1:5" ht="15">
      <c r="A19" s="25" t="s">
        <v>66</v>
      </c>
      <c r="B19" s="25" t="s">
        <v>67</v>
      </c>
      <c r="C19" s="25" t="s">
        <v>68</v>
      </c>
      <c r="D19" s="25" t="s">
        <v>69</v>
      </c>
      <c r="E19" s="25" t="s">
        <v>413</v>
      </c>
    </row>
    <row r="20" spans="1:5" ht="12.75">
      <c r="A20" s="22" t="s">
        <v>422</v>
      </c>
      <c r="B20" s="4" t="s">
        <v>65</v>
      </c>
      <c r="C20" s="4" t="s">
        <v>414</v>
      </c>
      <c r="D20" s="4" t="s">
        <v>427</v>
      </c>
      <c r="E20" s="26" t="s">
        <v>428</v>
      </c>
    </row>
    <row r="25" spans="1:2" ht="18">
      <c r="A25" s="20" t="s">
        <v>82</v>
      </c>
      <c r="B25" s="20"/>
    </row>
    <row r="26" spans="1:3" ht="15">
      <c r="A26" s="25" t="s">
        <v>83</v>
      </c>
      <c r="B26" s="25" t="s">
        <v>84</v>
      </c>
      <c r="C26" s="25" t="s">
        <v>85</v>
      </c>
    </row>
    <row r="27" spans="1:3" ht="12.75">
      <c r="A27" s="4" t="s">
        <v>109</v>
      </c>
      <c r="B27" s="4" t="s">
        <v>88</v>
      </c>
      <c r="C27" s="4" t="s">
        <v>429</v>
      </c>
    </row>
  </sheetData>
  <sheetProtection/>
  <mergeCells count="12"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  <mergeCell ref="A5:H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1" sqref="A1:Y2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15.625" style="4" bestFit="1" customWidth="1"/>
    <col min="4" max="4" width="10.625" style="4" bestFit="1" customWidth="1"/>
    <col min="5" max="5" width="22.75390625" style="4" bestFit="1" customWidth="1"/>
    <col min="6" max="6" width="30.25390625" style="4" bestFit="1" customWidth="1"/>
    <col min="7" max="7" width="5.00390625" style="3" customWidth="1"/>
    <col min="8" max="8" width="10.375" style="3" customWidth="1"/>
    <col min="9" max="9" width="7.875" style="4" bestFit="1" customWidth="1"/>
    <col min="10" max="10" width="7.625" style="3" bestFit="1" customWidth="1"/>
    <col min="11" max="11" width="19.00390625" style="4" bestFit="1" customWidth="1"/>
    <col min="12" max="16384" width="9.125" style="3" customWidth="1"/>
  </cols>
  <sheetData>
    <row r="1" spans="1:11" s="2" customFormat="1" ht="28.5" customHeight="1">
      <c r="A1" s="40" t="s">
        <v>406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2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" customFormat="1" ht="12.75" customHeight="1">
      <c r="A3" s="46" t="s">
        <v>0</v>
      </c>
      <c r="B3" s="48" t="s">
        <v>6</v>
      </c>
      <c r="C3" s="48" t="s">
        <v>10</v>
      </c>
      <c r="D3" s="34" t="s">
        <v>407</v>
      </c>
      <c r="E3" s="34" t="s">
        <v>4</v>
      </c>
      <c r="F3" s="49" t="s">
        <v>7</v>
      </c>
      <c r="G3" s="30" t="s">
        <v>408</v>
      </c>
      <c r="H3" s="31"/>
      <c r="I3" s="32" t="s">
        <v>91</v>
      </c>
      <c r="J3" s="34" t="s">
        <v>3</v>
      </c>
      <c r="K3" s="36" t="s">
        <v>2</v>
      </c>
    </row>
    <row r="4" spans="1:11" s="1" customFormat="1" ht="21" customHeight="1" thickBot="1">
      <c r="A4" s="47"/>
      <c r="B4" s="35"/>
      <c r="C4" s="35"/>
      <c r="D4" s="35"/>
      <c r="E4" s="35"/>
      <c r="F4" s="50"/>
      <c r="G4" s="5" t="s">
        <v>8</v>
      </c>
      <c r="H4" s="7" t="s">
        <v>9</v>
      </c>
      <c r="I4" s="33"/>
      <c r="J4" s="35"/>
      <c r="K4" s="37"/>
    </row>
    <row r="5" spans="1:8" ht="15">
      <c r="A5" s="38" t="s">
        <v>409</v>
      </c>
      <c r="B5" s="39"/>
      <c r="C5" s="39"/>
      <c r="D5" s="39"/>
      <c r="E5" s="39"/>
      <c r="F5" s="39"/>
      <c r="G5" s="39"/>
      <c r="H5" s="39"/>
    </row>
    <row r="6" spans="1:11" ht="12.75">
      <c r="A6" s="10" t="s">
        <v>410</v>
      </c>
      <c r="B6" s="10" t="s">
        <v>376</v>
      </c>
      <c r="C6" s="10" t="s">
        <v>373</v>
      </c>
      <c r="D6" s="10" t="str">
        <f>"1,0000"</f>
        <v>1,0000</v>
      </c>
      <c r="E6" s="10" t="s">
        <v>53</v>
      </c>
      <c r="F6" s="10" t="s">
        <v>20</v>
      </c>
      <c r="G6" s="12" t="s">
        <v>101</v>
      </c>
      <c r="H6" s="12" t="s">
        <v>411</v>
      </c>
      <c r="I6" s="10" t="str">
        <f>"3465,0"</f>
        <v>3465,0</v>
      </c>
      <c r="J6" s="12" t="str">
        <f>"38,5428"</f>
        <v>38,5428</v>
      </c>
      <c r="K6" s="10" t="s">
        <v>57</v>
      </c>
    </row>
    <row r="7" spans="1:11" ht="12.75">
      <c r="A7" s="13" t="s">
        <v>40</v>
      </c>
      <c r="B7" s="13" t="s">
        <v>41</v>
      </c>
      <c r="C7" s="13" t="s">
        <v>42</v>
      </c>
      <c r="D7" s="13" t="str">
        <f>"1,0000"</f>
        <v>1,0000</v>
      </c>
      <c r="E7" s="13" t="s">
        <v>43</v>
      </c>
      <c r="F7" s="13" t="s">
        <v>20</v>
      </c>
      <c r="G7" s="15" t="s">
        <v>101</v>
      </c>
      <c r="H7" s="15" t="s">
        <v>412</v>
      </c>
      <c r="I7" s="13" t="str">
        <f>"2530,0"</f>
        <v>2530,0</v>
      </c>
      <c r="J7" s="15" t="str">
        <f>"30,6666"</f>
        <v>30,6666</v>
      </c>
      <c r="K7" s="13" t="s">
        <v>47</v>
      </c>
    </row>
    <row r="9" ht="15">
      <c r="E9" s="19" t="s">
        <v>58</v>
      </c>
    </row>
    <row r="10" ht="15">
      <c r="E10" s="19" t="s">
        <v>59</v>
      </c>
    </row>
    <row r="11" ht="15">
      <c r="E11" s="19" t="s">
        <v>60</v>
      </c>
    </row>
    <row r="12" ht="15">
      <c r="E12" s="19" t="s">
        <v>61</v>
      </c>
    </row>
    <row r="13" ht="15">
      <c r="E13" s="19" t="s">
        <v>61</v>
      </c>
    </row>
    <row r="14" ht="15">
      <c r="E14" s="19" t="s">
        <v>62</v>
      </c>
    </row>
    <row r="15" ht="15">
      <c r="E15" s="19"/>
    </row>
    <row r="17" spans="1:2" ht="18">
      <c r="A17" s="20" t="s">
        <v>63</v>
      </c>
      <c r="B17" s="20"/>
    </row>
    <row r="18" spans="1:2" ht="15">
      <c r="A18" s="21" t="s">
        <v>64</v>
      </c>
      <c r="B18" s="21"/>
    </row>
    <row r="19" spans="1:2" ht="14.25">
      <c r="A19" s="23"/>
      <c r="B19" s="24" t="s">
        <v>65</v>
      </c>
    </row>
    <row r="20" spans="1:5" ht="15">
      <c r="A20" s="25" t="s">
        <v>66</v>
      </c>
      <c r="B20" s="25" t="s">
        <v>67</v>
      </c>
      <c r="C20" s="25" t="s">
        <v>68</v>
      </c>
      <c r="D20" s="25" t="s">
        <v>69</v>
      </c>
      <c r="E20" s="25" t="s">
        <v>413</v>
      </c>
    </row>
    <row r="21" spans="1:5" ht="12.75">
      <c r="A21" s="22" t="s">
        <v>374</v>
      </c>
      <c r="B21" s="4" t="s">
        <v>65</v>
      </c>
      <c r="C21" s="4" t="s">
        <v>414</v>
      </c>
      <c r="D21" s="4" t="s">
        <v>415</v>
      </c>
      <c r="E21" s="26" t="s">
        <v>416</v>
      </c>
    </row>
    <row r="23" spans="1:2" ht="14.25">
      <c r="A23" s="23"/>
      <c r="B23" s="24" t="s">
        <v>76</v>
      </c>
    </row>
    <row r="24" spans="1:5" ht="15">
      <c r="A24" s="25" t="s">
        <v>66</v>
      </c>
      <c r="B24" s="25" t="s">
        <v>67</v>
      </c>
      <c r="C24" s="25" t="s">
        <v>68</v>
      </c>
      <c r="D24" s="25" t="s">
        <v>69</v>
      </c>
      <c r="E24" s="25" t="s">
        <v>413</v>
      </c>
    </row>
    <row r="25" spans="1:5" ht="12.75">
      <c r="A25" s="22" t="s">
        <v>39</v>
      </c>
      <c r="B25" s="4" t="s">
        <v>77</v>
      </c>
      <c r="C25" s="4" t="s">
        <v>414</v>
      </c>
      <c r="D25" s="4" t="s">
        <v>417</v>
      </c>
      <c r="E25" s="26" t="s">
        <v>418</v>
      </c>
    </row>
    <row r="30" spans="1:2" ht="18">
      <c r="A30" s="20" t="s">
        <v>82</v>
      </c>
      <c r="B30" s="20"/>
    </row>
    <row r="31" spans="1:3" ht="15">
      <c r="A31" s="25" t="s">
        <v>83</v>
      </c>
      <c r="B31" s="25" t="s">
        <v>84</v>
      </c>
      <c r="C31" s="25" t="s">
        <v>85</v>
      </c>
    </row>
    <row r="32" spans="1:3" ht="12.75">
      <c r="A32" s="4" t="s">
        <v>43</v>
      </c>
      <c r="B32" s="4" t="s">
        <v>88</v>
      </c>
      <c r="C32" s="4" t="s">
        <v>89</v>
      </c>
    </row>
    <row r="33" spans="1:3" ht="12.75">
      <c r="A33" s="4" t="s">
        <v>53</v>
      </c>
      <c r="B33" s="4" t="s">
        <v>88</v>
      </c>
      <c r="C33" s="4" t="s">
        <v>419</v>
      </c>
    </row>
  </sheetData>
  <sheetProtection/>
  <mergeCells count="12"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  <mergeCell ref="A5:H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A1" sqref="A1:Y2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50.625" style="4" bestFit="1" customWidth="1"/>
    <col min="4" max="4" width="9.25390625" style="4" bestFit="1" customWidth="1"/>
    <col min="5" max="5" width="22.75390625" style="4" bestFit="1" customWidth="1"/>
    <col min="6" max="6" width="30.25390625" style="4" bestFit="1" customWidth="1"/>
    <col min="7" max="9" width="4.625" style="3" customWidth="1"/>
    <col min="10" max="10" width="4.875" style="3" customWidth="1"/>
    <col min="11" max="13" width="4.625" style="3" customWidth="1"/>
    <col min="14" max="14" width="4.875" style="3" customWidth="1"/>
    <col min="15" max="15" width="7.875" style="4" bestFit="1" customWidth="1"/>
    <col min="16" max="16" width="8.625" style="3" bestFit="1" customWidth="1"/>
    <col min="17" max="17" width="16.875" style="4" bestFit="1" customWidth="1"/>
    <col min="18" max="16384" width="9.125" style="3" customWidth="1"/>
  </cols>
  <sheetData>
    <row r="1" spans="1:17" s="2" customFormat="1" ht="28.5" customHeight="1">
      <c r="A1" s="40" t="s">
        <v>398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2"/>
    </row>
    <row r="2" spans="1:17" s="2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5"/>
    </row>
    <row r="3" spans="1:17" s="1" customFormat="1" ht="12.75" customHeight="1">
      <c r="A3" s="46" t="s">
        <v>0</v>
      </c>
      <c r="B3" s="48" t="s">
        <v>6</v>
      </c>
      <c r="C3" s="48" t="s">
        <v>10</v>
      </c>
      <c r="D3" s="34" t="s">
        <v>12</v>
      </c>
      <c r="E3" s="34" t="s">
        <v>4</v>
      </c>
      <c r="F3" s="49" t="s">
        <v>7</v>
      </c>
      <c r="G3" s="46" t="s">
        <v>399</v>
      </c>
      <c r="H3" s="34"/>
      <c r="I3" s="34"/>
      <c r="J3" s="36"/>
      <c r="K3" s="32" t="s">
        <v>351</v>
      </c>
      <c r="L3" s="34"/>
      <c r="M3" s="34"/>
      <c r="N3" s="49"/>
      <c r="O3" s="32" t="s">
        <v>1</v>
      </c>
      <c r="P3" s="34" t="s">
        <v>3</v>
      </c>
      <c r="Q3" s="36" t="s">
        <v>2</v>
      </c>
    </row>
    <row r="4" spans="1:17" s="1" customFormat="1" ht="21" customHeight="1" thickBot="1">
      <c r="A4" s="47"/>
      <c r="B4" s="35"/>
      <c r="C4" s="35"/>
      <c r="D4" s="35"/>
      <c r="E4" s="35"/>
      <c r="F4" s="50"/>
      <c r="G4" s="5">
        <v>1</v>
      </c>
      <c r="H4" s="6">
        <v>2</v>
      </c>
      <c r="I4" s="6">
        <v>3</v>
      </c>
      <c r="J4" s="7" t="s">
        <v>5</v>
      </c>
      <c r="K4" s="8">
        <v>1</v>
      </c>
      <c r="L4" s="6">
        <v>2</v>
      </c>
      <c r="M4" s="6">
        <v>3</v>
      </c>
      <c r="N4" s="9" t="s">
        <v>5</v>
      </c>
      <c r="O4" s="33"/>
      <c r="P4" s="35"/>
      <c r="Q4" s="37"/>
    </row>
    <row r="5" spans="1:14" ht="15">
      <c r="A5" s="38" t="s">
        <v>14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7" ht="12.75">
      <c r="A6" s="10" t="s">
        <v>16</v>
      </c>
      <c r="B6" s="10" t="s">
        <v>17</v>
      </c>
      <c r="C6" s="10" t="s">
        <v>18</v>
      </c>
      <c r="D6" s="10" t="str">
        <f>"0,6645"</f>
        <v>0,6645</v>
      </c>
      <c r="E6" s="10" t="s">
        <v>19</v>
      </c>
      <c r="F6" s="10" t="s">
        <v>20</v>
      </c>
      <c r="G6" s="12" t="s">
        <v>119</v>
      </c>
      <c r="H6" s="12" t="s">
        <v>147</v>
      </c>
      <c r="I6" s="11" t="s">
        <v>28</v>
      </c>
      <c r="J6" s="11"/>
      <c r="K6" s="12" t="s">
        <v>102</v>
      </c>
      <c r="L6" s="12" t="s">
        <v>119</v>
      </c>
      <c r="M6" s="11" t="s">
        <v>147</v>
      </c>
      <c r="N6" s="11"/>
      <c r="O6" s="10" t="str">
        <f>"135,0"</f>
        <v>135,0</v>
      </c>
      <c r="P6" s="12" t="str">
        <f>"89,7075"</f>
        <v>89,7075</v>
      </c>
      <c r="Q6" s="10" t="s">
        <v>24</v>
      </c>
    </row>
    <row r="7" spans="1:17" ht="12.75">
      <c r="A7" s="13" t="s">
        <v>359</v>
      </c>
      <c r="B7" s="13" t="s">
        <v>360</v>
      </c>
      <c r="C7" s="13" t="s">
        <v>361</v>
      </c>
      <c r="D7" s="13" t="str">
        <f>"0,6652"</f>
        <v>0,6652</v>
      </c>
      <c r="E7" s="13" t="s">
        <v>19</v>
      </c>
      <c r="F7" s="13" t="s">
        <v>20</v>
      </c>
      <c r="G7" s="15" t="s">
        <v>101</v>
      </c>
      <c r="H7" s="14" t="s">
        <v>110</v>
      </c>
      <c r="I7" s="14" t="s">
        <v>110</v>
      </c>
      <c r="J7" s="14"/>
      <c r="K7" s="15" t="s">
        <v>101</v>
      </c>
      <c r="L7" s="15" t="s">
        <v>102</v>
      </c>
      <c r="M7" s="14" t="s">
        <v>118</v>
      </c>
      <c r="N7" s="14"/>
      <c r="O7" s="13" t="str">
        <f>"115,0"</f>
        <v>115,0</v>
      </c>
      <c r="P7" s="15" t="str">
        <f>"76,4980"</f>
        <v>76,4980</v>
      </c>
      <c r="Q7" s="13" t="s">
        <v>24</v>
      </c>
    </row>
    <row r="9" spans="1:14" ht="15">
      <c r="A9" s="51" t="s">
        <v>268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</row>
    <row r="10" spans="1:17" ht="12.75">
      <c r="A10" s="16" t="s">
        <v>400</v>
      </c>
      <c r="B10" s="16" t="s">
        <v>401</v>
      </c>
      <c r="C10" s="16" t="s">
        <v>373</v>
      </c>
      <c r="D10" s="16" t="str">
        <f>"0,5857"</f>
        <v>0,5857</v>
      </c>
      <c r="E10" s="16" t="s">
        <v>19</v>
      </c>
      <c r="F10" s="16" t="s">
        <v>20</v>
      </c>
      <c r="G10" s="18" t="s">
        <v>29</v>
      </c>
      <c r="H10" s="18" t="s">
        <v>402</v>
      </c>
      <c r="I10" s="18" t="s">
        <v>247</v>
      </c>
      <c r="J10" s="17"/>
      <c r="K10" s="18" t="s">
        <v>102</v>
      </c>
      <c r="L10" s="18" t="s">
        <v>119</v>
      </c>
      <c r="M10" s="18" t="s">
        <v>147</v>
      </c>
      <c r="N10" s="17"/>
      <c r="O10" s="16" t="str">
        <f>"165,0"</f>
        <v>165,0</v>
      </c>
      <c r="P10" s="18" t="str">
        <f>"103,3087"</f>
        <v>103,3087</v>
      </c>
      <c r="Q10" s="16" t="s">
        <v>24</v>
      </c>
    </row>
    <row r="12" ht="15">
      <c r="E12" s="19" t="s">
        <v>58</v>
      </c>
    </row>
    <row r="13" ht="15">
      <c r="E13" s="19" t="s">
        <v>59</v>
      </c>
    </row>
    <row r="14" ht="15">
      <c r="E14" s="19" t="s">
        <v>60</v>
      </c>
    </row>
    <row r="15" ht="15">
      <c r="E15" s="19" t="s">
        <v>61</v>
      </c>
    </row>
    <row r="16" ht="15">
      <c r="E16" s="19" t="s">
        <v>61</v>
      </c>
    </row>
    <row r="17" ht="15">
      <c r="E17" s="19" t="s">
        <v>62</v>
      </c>
    </row>
    <row r="18" ht="15">
      <c r="E18" s="19"/>
    </row>
    <row r="20" spans="1:2" ht="18">
      <c r="A20" s="20" t="s">
        <v>63</v>
      </c>
      <c r="B20" s="20"/>
    </row>
    <row r="21" spans="1:2" ht="15">
      <c r="A21" s="21" t="s">
        <v>64</v>
      </c>
      <c r="B21" s="21"/>
    </row>
    <row r="22" spans="1:2" ht="14.25">
      <c r="A22" s="23"/>
      <c r="B22" s="24" t="s">
        <v>65</v>
      </c>
    </row>
    <row r="23" spans="1:5" ht="15">
      <c r="A23" s="25" t="s">
        <v>66</v>
      </c>
      <c r="B23" s="25" t="s">
        <v>67</v>
      </c>
      <c r="C23" s="25" t="s">
        <v>68</v>
      </c>
      <c r="D23" s="25" t="s">
        <v>69</v>
      </c>
      <c r="E23" s="25" t="s">
        <v>70</v>
      </c>
    </row>
    <row r="24" spans="1:5" ht="12.75">
      <c r="A24" s="22" t="s">
        <v>15</v>
      </c>
      <c r="B24" s="4" t="s">
        <v>65</v>
      </c>
      <c r="C24" s="4" t="s">
        <v>73</v>
      </c>
      <c r="D24" s="4" t="s">
        <v>22</v>
      </c>
      <c r="E24" s="26" t="s">
        <v>74</v>
      </c>
    </row>
    <row r="25" spans="1:5" ht="12.75">
      <c r="A25" s="22" t="s">
        <v>358</v>
      </c>
      <c r="B25" s="4" t="s">
        <v>65</v>
      </c>
      <c r="C25" s="4" t="s">
        <v>73</v>
      </c>
      <c r="D25" s="4" t="s">
        <v>37</v>
      </c>
      <c r="E25" s="26" t="s">
        <v>403</v>
      </c>
    </row>
    <row r="27" spans="1:2" ht="14.25">
      <c r="A27" s="23"/>
      <c r="B27" s="24" t="s">
        <v>76</v>
      </c>
    </row>
    <row r="28" spans="1:5" ht="15">
      <c r="A28" s="25" t="s">
        <v>66</v>
      </c>
      <c r="B28" s="25" t="s">
        <v>67</v>
      </c>
      <c r="C28" s="25" t="s">
        <v>68</v>
      </c>
      <c r="D28" s="25" t="s">
        <v>69</v>
      </c>
      <c r="E28" s="25" t="s">
        <v>70</v>
      </c>
    </row>
    <row r="29" spans="1:5" ht="12.75">
      <c r="A29" s="22" t="s">
        <v>370</v>
      </c>
      <c r="B29" s="4" t="s">
        <v>80</v>
      </c>
      <c r="C29" s="4" t="s">
        <v>295</v>
      </c>
      <c r="D29" s="4" t="s">
        <v>55</v>
      </c>
      <c r="E29" s="26" t="s">
        <v>404</v>
      </c>
    </row>
    <row r="34" spans="1:2" ht="18">
      <c r="A34" s="20" t="s">
        <v>82</v>
      </c>
      <c r="B34" s="20"/>
    </row>
    <row r="35" spans="1:3" ht="15">
      <c r="A35" s="25" t="s">
        <v>83</v>
      </c>
      <c r="B35" s="25" t="s">
        <v>84</v>
      </c>
      <c r="C35" s="25" t="s">
        <v>85</v>
      </c>
    </row>
    <row r="36" spans="1:3" ht="12.75">
      <c r="A36" s="4" t="s">
        <v>19</v>
      </c>
      <c r="B36" s="4" t="s">
        <v>86</v>
      </c>
      <c r="C36" s="4" t="s">
        <v>405</v>
      </c>
    </row>
  </sheetData>
  <sheetProtection/>
  <mergeCells count="14"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A9:N9"/>
    <mergeCell ref="O3:O4"/>
    <mergeCell ref="P3:P4"/>
    <mergeCell ref="Q3:Q4"/>
    <mergeCell ref="A5:N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selection activeCell="A1" sqref="A1:Y2"/>
    </sheetView>
  </sheetViews>
  <sheetFormatPr defaultColWidth="9.00390625" defaultRowHeight="12.75"/>
  <cols>
    <col min="1" max="1" width="31.875" style="4" bestFit="1" customWidth="1"/>
    <col min="2" max="2" width="27.75390625" style="4" bestFit="1" customWidth="1"/>
    <col min="3" max="3" width="146.375" style="4" bestFit="1" customWidth="1"/>
    <col min="4" max="4" width="9.25390625" style="4" bestFit="1" customWidth="1"/>
    <col min="5" max="5" width="22.75390625" style="4" bestFit="1" customWidth="1"/>
    <col min="6" max="6" width="30.25390625" style="4" bestFit="1" customWidth="1"/>
    <col min="7" max="9" width="4.625" style="3" customWidth="1"/>
    <col min="10" max="10" width="4.875" style="3" customWidth="1"/>
    <col min="11" max="11" width="7.875" style="4" bestFit="1" customWidth="1"/>
    <col min="12" max="12" width="7.625" style="3" bestFit="1" customWidth="1"/>
    <col min="13" max="13" width="19.25390625" style="4" bestFit="1" customWidth="1"/>
    <col min="14" max="16384" width="9.125" style="3" customWidth="1"/>
  </cols>
  <sheetData>
    <row r="1" spans="1:13" s="2" customFormat="1" ht="28.5" customHeight="1">
      <c r="A1" s="40" t="s">
        <v>350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6</v>
      </c>
      <c r="C3" s="48" t="s">
        <v>10</v>
      </c>
      <c r="D3" s="34" t="s">
        <v>12</v>
      </c>
      <c r="E3" s="34" t="s">
        <v>4</v>
      </c>
      <c r="F3" s="49" t="s">
        <v>7</v>
      </c>
      <c r="G3" s="32" t="s">
        <v>351</v>
      </c>
      <c r="H3" s="34"/>
      <c r="I3" s="34"/>
      <c r="J3" s="49"/>
      <c r="K3" s="32" t="s">
        <v>91</v>
      </c>
      <c r="L3" s="34" t="s">
        <v>3</v>
      </c>
      <c r="M3" s="36" t="s">
        <v>2</v>
      </c>
    </row>
    <row r="4" spans="1:13" s="1" customFormat="1" ht="21" customHeight="1" thickBot="1">
      <c r="A4" s="47"/>
      <c r="B4" s="35"/>
      <c r="C4" s="35"/>
      <c r="D4" s="35"/>
      <c r="E4" s="35"/>
      <c r="F4" s="50"/>
      <c r="G4" s="8">
        <v>1</v>
      </c>
      <c r="H4" s="6">
        <v>2</v>
      </c>
      <c r="I4" s="6">
        <v>3</v>
      </c>
      <c r="J4" s="9" t="s">
        <v>5</v>
      </c>
      <c r="K4" s="33"/>
      <c r="L4" s="35"/>
      <c r="M4" s="37"/>
    </row>
    <row r="5" spans="1:10" ht="15">
      <c r="A5" s="38" t="s">
        <v>122</v>
      </c>
      <c r="B5" s="39"/>
      <c r="C5" s="39"/>
      <c r="D5" s="39"/>
      <c r="E5" s="39"/>
      <c r="F5" s="39"/>
      <c r="G5" s="39"/>
      <c r="H5" s="39"/>
      <c r="I5" s="39"/>
      <c r="J5" s="39"/>
    </row>
    <row r="6" spans="1:13" ht="12.75">
      <c r="A6" s="16" t="s">
        <v>353</v>
      </c>
      <c r="B6" s="16" t="s">
        <v>354</v>
      </c>
      <c r="C6" s="16" t="s">
        <v>355</v>
      </c>
      <c r="D6" s="16" t="str">
        <f>"1,3133"</f>
        <v>1,3133</v>
      </c>
      <c r="E6" s="16" t="s">
        <v>19</v>
      </c>
      <c r="F6" s="16" t="s">
        <v>20</v>
      </c>
      <c r="G6" s="18" t="s">
        <v>356</v>
      </c>
      <c r="H6" s="18" t="s">
        <v>357</v>
      </c>
      <c r="I6" s="18" t="s">
        <v>128</v>
      </c>
      <c r="J6" s="17"/>
      <c r="K6" s="16" t="str">
        <f>"20,0"</f>
        <v>20,0</v>
      </c>
      <c r="L6" s="18" t="str">
        <f>"32,3072"</f>
        <v>32,3072</v>
      </c>
      <c r="M6" s="16" t="s">
        <v>24</v>
      </c>
    </row>
    <row r="8" spans="1:10" ht="15">
      <c r="A8" s="51" t="s">
        <v>132</v>
      </c>
      <c r="B8" s="51"/>
      <c r="C8" s="51"/>
      <c r="D8" s="51"/>
      <c r="E8" s="51"/>
      <c r="F8" s="51"/>
      <c r="G8" s="51"/>
      <c r="H8" s="51"/>
      <c r="I8" s="51"/>
      <c r="J8" s="51"/>
    </row>
    <row r="9" spans="1:13" ht="12.75">
      <c r="A9" s="16" t="s">
        <v>134</v>
      </c>
      <c r="B9" s="16" t="s">
        <v>135</v>
      </c>
      <c r="C9" s="16" t="s">
        <v>136</v>
      </c>
      <c r="D9" s="16" t="str">
        <f>"0,8484"</f>
        <v>0,8484</v>
      </c>
      <c r="E9" s="16" t="s">
        <v>137</v>
      </c>
      <c r="F9" s="16" t="s">
        <v>138</v>
      </c>
      <c r="G9" s="18" t="s">
        <v>310</v>
      </c>
      <c r="H9" s="18" t="s">
        <v>312</v>
      </c>
      <c r="I9" s="18" t="s">
        <v>101</v>
      </c>
      <c r="J9" s="17"/>
      <c r="K9" s="16" t="str">
        <f>"55,0"</f>
        <v>55,0</v>
      </c>
      <c r="L9" s="18" t="str">
        <f>"50,3950"</f>
        <v>50,3950</v>
      </c>
      <c r="M9" s="16" t="s">
        <v>57</v>
      </c>
    </row>
    <row r="11" spans="1:10" ht="15">
      <c r="A11" s="51" t="s">
        <v>112</v>
      </c>
      <c r="B11" s="51"/>
      <c r="C11" s="51"/>
      <c r="D11" s="51"/>
      <c r="E11" s="51"/>
      <c r="F11" s="51"/>
      <c r="G11" s="51"/>
      <c r="H11" s="51"/>
      <c r="I11" s="51"/>
      <c r="J11" s="51"/>
    </row>
    <row r="12" spans="1:13" ht="12.75">
      <c r="A12" s="16" t="s">
        <v>140</v>
      </c>
      <c r="B12" s="16" t="s">
        <v>141</v>
      </c>
      <c r="C12" s="16" t="s">
        <v>142</v>
      </c>
      <c r="D12" s="16" t="str">
        <f>"0,7498"</f>
        <v>0,7498</v>
      </c>
      <c r="E12" s="16" t="s">
        <v>137</v>
      </c>
      <c r="F12" s="16" t="s">
        <v>138</v>
      </c>
      <c r="G12" s="18" t="s">
        <v>312</v>
      </c>
      <c r="H12" s="18" t="s">
        <v>101</v>
      </c>
      <c r="I12" s="18" t="s">
        <v>118</v>
      </c>
      <c r="J12" s="17"/>
      <c r="K12" s="16" t="str">
        <f>"62,5"</f>
        <v>62,5</v>
      </c>
      <c r="L12" s="18" t="str">
        <f>"46,8594"</f>
        <v>46,8594</v>
      </c>
      <c r="M12" s="16" t="s">
        <v>57</v>
      </c>
    </row>
    <row r="14" spans="1:10" ht="15">
      <c r="A14" s="51" t="s">
        <v>14</v>
      </c>
      <c r="B14" s="51"/>
      <c r="C14" s="51"/>
      <c r="D14" s="51"/>
      <c r="E14" s="51"/>
      <c r="F14" s="51"/>
      <c r="G14" s="51"/>
      <c r="H14" s="51"/>
      <c r="I14" s="51"/>
      <c r="J14" s="51"/>
    </row>
    <row r="15" spans="1:13" ht="12.75">
      <c r="A15" s="10" t="s">
        <v>16</v>
      </c>
      <c r="B15" s="10" t="s">
        <v>17</v>
      </c>
      <c r="C15" s="10" t="s">
        <v>18</v>
      </c>
      <c r="D15" s="10" t="str">
        <f>"0,6645"</f>
        <v>0,6645</v>
      </c>
      <c r="E15" s="10" t="s">
        <v>19</v>
      </c>
      <c r="F15" s="10" t="s">
        <v>20</v>
      </c>
      <c r="G15" s="12" t="s">
        <v>102</v>
      </c>
      <c r="H15" s="12" t="s">
        <v>119</v>
      </c>
      <c r="I15" s="11" t="s">
        <v>147</v>
      </c>
      <c r="J15" s="11"/>
      <c r="K15" s="10" t="str">
        <f>"65,0"</f>
        <v>65,0</v>
      </c>
      <c r="L15" s="12" t="str">
        <f>"43,1925"</f>
        <v>43,1925</v>
      </c>
      <c r="M15" s="10" t="s">
        <v>24</v>
      </c>
    </row>
    <row r="16" spans="1:13" ht="12.75">
      <c r="A16" s="27" t="s">
        <v>359</v>
      </c>
      <c r="B16" s="27" t="s">
        <v>360</v>
      </c>
      <c r="C16" s="27" t="s">
        <v>361</v>
      </c>
      <c r="D16" s="27" t="str">
        <f>"0,6652"</f>
        <v>0,6652</v>
      </c>
      <c r="E16" s="27" t="s">
        <v>19</v>
      </c>
      <c r="F16" s="27" t="s">
        <v>20</v>
      </c>
      <c r="G16" s="29" t="s">
        <v>101</v>
      </c>
      <c r="H16" s="29" t="s">
        <v>102</v>
      </c>
      <c r="I16" s="28" t="s">
        <v>118</v>
      </c>
      <c r="J16" s="28"/>
      <c r="K16" s="27" t="str">
        <f>"60,0"</f>
        <v>60,0</v>
      </c>
      <c r="L16" s="29" t="str">
        <f>"39,9120"</f>
        <v>39,9120</v>
      </c>
      <c r="M16" s="27" t="s">
        <v>24</v>
      </c>
    </row>
    <row r="17" spans="1:13" ht="12.75">
      <c r="A17" s="13" t="s">
        <v>362</v>
      </c>
      <c r="B17" s="13" t="s">
        <v>27</v>
      </c>
      <c r="C17" s="13" t="s">
        <v>18</v>
      </c>
      <c r="D17" s="13" t="str">
        <f>"0,6645"</f>
        <v>0,6645</v>
      </c>
      <c r="E17" s="13" t="s">
        <v>19</v>
      </c>
      <c r="F17" s="13" t="s">
        <v>20</v>
      </c>
      <c r="G17" s="15" t="s">
        <v>310</v>
      </c>
      <c r="H17" s="15" t="s">
        <v>312</v>
      </c>
      <c r="I17" s="15" t="s">
        <v>100</v>
      </c>
      <c r="J17" s="14"/>
      <c r="K17" s="13" t="str">
        <f>"50,0"</f>
        <v>50,0</v>
      </c>
      <c r="L17" s="15" t="str">
        <f>"33,2250"</f>
        <v>33,2250</v>
      </c>
      <c r="M17" s="13" t="s">
        <v>24</v>
      </c>
    </row>
    <row r="19" spans="1:10" ht="15">
      <c r="A19" s="51" t="s">
        <v>31</v>
      </c>
      <c r="B19" s="51"/>
      <c r="C19" s="51"/>
      <c r="D19" s="51"/>
      <c r="E19" s="51"/>
      <c r="F19" s="51"/>
      <c r="G19" s="51"/>
      <c r="H19" s="51"/>
      <c r="I19" s="51"/>
      <c r="J19" s="51"/>
    </row>
    <row r="20" spans="1:13" ht="12.75">
      <c r="A20" s="10" t="s">
        <v>364</v>
      </c>
      <c r="B20" s="10" t="s">
        <v>365</v>
      </c>
      <c r="C20" s="10" t="s">
        <v>264</v>
      </c>
      <c r="D20" s="10" t="str">
        <f>"0,6246"</f>
        <v>0,6246</v>
      </c>
      <c r="E20" s="10" t="s">
        <v>160</v>
      </c>
      <c r="F20" s="10" t="s">
        <v>20</v>
      </c>
      <c r="G20" s="12" t="s">
        <v>147</v>
      </c>
      <c r="H20" s="12" t="s">
        <v>313</v>
      </c>
      <c r="I20" s="12" t="s">
        <v>29</v>
      </c>
      <c r="J20" s="11"/>
      <c r="K20" s="10" t="str">
        <f>"80,0"</f>
        <v>80,0</v>
      </c>
      <c r="L20" s="12" t="str">
        <f>"49,9680"</f>
        <v>49,9680</v>
      </c>
      <c r="M20" s="10" t="s">
        <v>57</v>
      </c>
    </row>
    <row r="21" spans="1:13" ht="12.75">
      <c r="A21" s="13" t="s">
        <v>367</v>
      </c>
      <c r="B21" s="13" t="s">
        <v>368</v>
      </c>
      <c r="C21" s="13" t="s">
        <v>42</v>
      </c>
      <c r="D21" s="13" t="str">
        <f>"0,6193"</f>
        <v>0,6193</v>
      </c>
      <c r="E21" s="13" t="s">
        <v>19</v>
      </c>
      <c r="F21" s="13" t="s">
        <v>20</v>
      </c>
      <c r="G21" s="15" t="s">
        <v>101</v>
      </c>
      <c r="H21" s="15" t="s">
        <v>118</v>
      </c>
      <c r="I21" s="15" t="s">
        <v>119</v>
      </c>
      <c r="J21" s="14"/>
      <c r="K21" s="13" t="str">
        <f>"65,0"</f>
        <v>65,0</v>
      </c>
      <c r="L21" s="15" t="str">
        <f>"40,2545"</f>
        <v>40,2545</v>
      </c>
      <c r="M21" s="13" t="s">
        <v>57</v>
      </c>
    </row>
    <row r="23" spans="1:10" ht="15">
      <c r="A23" s="51" t="s">
        <v>268</v>
      </c>
      <c r="B23" s="51"/>
      <c r="C23" s="51"/>
      <c r="D23" s="51"/>
      <c r="E23" s="51"/>
      <c r="F23" s="51"/>
      <c r="G23" s="51"/>
      <c r="H23" s="51"/>
      <c r="I23" s="51"/>
      <c r="J23" s="51"/>
    </row>
    <row r="24" spans="1:13" ht="12.75">
      <c r="A24" s="10" t="s">
        <v>369</v>
      </c>
      <c r="B24" s="10" t="s">
        <v>277</v>
      </c>
      <c r="C24" s="10" t="s">
        <v>278</v>
      </c>
      <c r="D24" s="10" t="str">
        <f>"0,5875"</f>
        <v>0,5875</v>
      </c>
      <c r="E24" s="10" t="s">
        <v>160</v>
      </c>
      <c r="F24" s="10" t="s">
        <v>20</v>
      </c>
      <c r="G24" s="12" t="s">
        <v>310</v>
      </c>
      <c r="H24" s="12" t="s">
        <v>101</v>
      </c>
      <c r="I24" s="12" t="s">
        <v>147</v>
      </c>
      <c r="J24" s="11"/>
      <c r="K24" s="10" t="str">
        <f>"70,0"</f>
        <v>70,0</v>
      </c>
      <c r="L24" s="12" t="str">
        <f>"41,1250"</f>
        <v>41,1250</v>
      </c>
      <c r="M24" s="10" t="s">
        <v>57</v>
      </c>
    </row>
    <row r="25" spans="1:13" ht="12.75">
      <c r="A25" s="27" t="s">
        <v>371</v>
      </c>
      <c r="B25" s="27" t="s">
        <v>372</v>
      </c>
      <c r="C25" s="27" t="s">
        <v>373</v>
      </c>
      <c r="D25" s="27" t="str">
        <f>"0,5857"</f>
        <v>0,5857</v>
      </c>
      <c r="E25" s="27" t="s">
        <v>19</v>
      </c>
      <c r="F25" s="27" t="s">
        <v>20</v>
      </c>
      <c r="G25" s="29" t="s">
        <v>102</v>
      </c>
      <c r="H25" s="29" t="s">
        <v>119</v>
      </c>
      <c r="I25" s="29" t="s">
        <v>147</v>
      </c>
      <c r="J25" s="28"/>
      <c r="K25" s="27" t="str">
        <f>"70,0"</f>
        <v>70,0</v>
      </c>
      <c r="L25" s="29" t="str">
        <f>"40,9990"</f>
        <v>40,9990</v>
      </c>
      <c r="M25" s="27" t="s">
        <v>24</v>
      </c>
    </row>
    <row r="26" spans="1:13" ht="12.75">
      <c r="A26" s="27" t="s">
        <v>375</v>
      </c>
      <c r="B26" s="27" t="s">
        <v>376</v>
      </c>
      <c r="C26" s="27" t="s">
        <v>373</v>
      </c>
      <c r="D26" s="27" t="str">
        <f>"0,5857"</f>
        <v>0,5857</v>
      </c>
      <c r="E26" s="27" t="s">
        <v>53</v>
      </c>
      <c r="F26" s="27" t="s">
        <v>20</v>
      </c>
      <c r="G26" s="29" t="s">
        <v>110</v>
      </c>
      <c r="H26" s="29" t="s">
        <v>118</v>
      </c>
      <c r="I26" s="29" t="s">
        <v>119</v>
      </c>
      <c r="J26" s="28"/>
      <c r="K26" s="27" t="str">
        <f>"65,0"</f>
        <v>65,0</v>
      </c>
      <c r="L26" s="29" t="str">
        <f>"38,0705"</f>
        <v>38,0705</v>
      </c>
      <c r="M26" s="27" t="s">
        <v>57</v>
      </c>
    </row>
    <row r="27" spans="1:13" ht="12.75">
      <c r="A27" s="13" t="s">
        <v>377</v>
      </c>
      <c r="B27" s="13" t="s">
        <v>271</v>
      </c>
      <c r="C27" s="13" t="s">
        <v>272</v>
      </c>
      <c r="D27" s="13" t="str">
        <f>"0,6015"</f>
        <v>0,6015</v>
      </c>
      <c r="E27" s="13" t="s">
        <v>19</v>
      </c>
      <c r="F27" s="13" t="s">
        <v>127</v>
      </c>
      <c r="G27" s="15" t="s">
        <v>100</v>
      </c>
      <c r="H27" s="15" t="s">
        <v>110</v>
      </c>
      <c r="I27" s="15" t="s">
        <v>118</v>
      </c>
      <c r="J27" s="14"/>
      <c r="K27" s="13" t="str">
        <f>"62,5"</f>
        <v>62,5</v>
      </c>
      <c r="L27" s="15" t="str">
        <f>"37,5969"</f>
        <v>37,5969</v>
      </c>
      <c r="M27" s="13" t="s">
        <v>274</v>
      </c>
    </row>
    <row r="29" spans="1:10" ht="15">
      <c r="A29" s="51" t="s">
        <v>48</v>
      </c>
      <c r="B29" s="51"/>
      <c r="C29" s="51"/>
      <c r="D29" s="51"/>
      <c r="E29" s="51"/>
      <c r="F29" s="51"/>
      <c r="G29" s="51"/>
      <c r="H29" s="51"/>
      <c r="I29" s="51"/>
      <c r="J29" s="51"/>
    </row>
    <row r="30" spans="1:13" ht="12.75">
      <c r="A30" s="10" t="s">
        <v>50</v>
      </c>
      <c r="B30" s="10" t="s">
        <v>51</v>
      </c>
      <c r="C30" s="10" t="s">
        <v>52</v>
      </c>
      <c r="D30" s="10" t="str">
        <f>"0,5572"</f>
        <v>0,5572</v>
      </c>
      <c r="E30" s="10" t="s">
        <v>53</v>
      </c>
      <c r="F30" s="10" t="s">
        <v>20</v>
      </c>
      <c r="G30" s="12" t="s">
        <v>119</v>
      </c>
      <c r="H30" s="12" t="s">
        <v>28</v>
      </c>
      <c r="I30" s="11" t="s">
        <v>313</v>
      </c>
      <c r="J30" s="11"/>
      <c r="K30" s="10" t="str">
        <f>"75,0"</f>
        <v>75,0</v>
      </c>
      <c r="L30" s="12" t="str">
        <f>"41,7863"</f>
        <v>41,7863</v>
      </c>
      <c r="M30" s="10" t="s">
        <v>57</v>
      </c>
    </row>
    <row r="31" spans="1:13" ht="12.75">
      <c r="A31" s="13" t="s">
        <v>378</v>
      </c>
      <c r="B31" s="13" t="s">
        <v>170</v>
      </c>
      <c r="C31" s="13" t="s">
        <v>171</v>
      </c>
      <c r="D31" s="13" t="str">
        <f>"0,5782"</f>
        <v>0,5782</v>
      </c>
      <c r="E31" s="13" t="s">
        <v>19</v>
      </c>
      <c r="F31" s="13" t="s">
        <v>20</v>
      </c>
      <c r="G31" s="15" t="s">
        <v>102</v>
      </c>
      <c r="H31" s="15" t="s">
        <v>120</v>
      </c>
      <c r="I31" s="15" t="s">
        <v>379</v>
      </c>
      <c r="J31" s="14"/>
      <c r="K31" s="13" t="str">
        <f>"72,5"</f>
        <v>72,5</v>
      </c>
      <c r="L31" s="15" t="str">
        <f>"41,9195"</f>
        <v>41,9195</v>
      </c>
      <c r="M31" s="13" t="s">
        <v>57</v>
      </c>
    </row>
    <row r="33" ht="15">
      <c r="E33" s="19" t="s">
        <v>58</v>
      </c>
    </row>
    <row r="34" ht="15">
      <c r="E34" s="19" t="s">
        <v>59</v>
      </c>
    </row>
    <row r="35" ht="15">
      <c r="E35" s="19" t="s">
        <v>60</v>
      </c>
    </row>
    <row r="36" ht="15">
      <c r="E36" s="19" t="s">
        <v>61</v>
      </c>
    </row>
    <row r="37" ht="15">
      <c r="E37" s="19" t="s">
        <v>61</v>
      </c>
    </row>
    <row r="38" ht="15">
      <c r="E38" s="19" t="s">
        <v>62</v>
      </c>
    </row>
    <row r="39" ht="15">
      <c r="E39" s="19"/>
    </row>
    <row r="41" spans="1:2" ht="18">
      <c r="A41" s="20" t="s">
        <v>63</v>
      </c>
      <c r="B41" s="20"/>
    </row>
    <row r="42" spans="1:2" ht="15">
      <c r="A42" s="21" t="s">
        <v>64</v>
      </c>
      <c r="B42" s="21"/>
    </row>
    <row r="43" spans="1:2" ht="14.25">
      <c r="A43" s="23"/>
      <c r="B43" s="24" t="s">
        <v>202</v>
      </c>
    </row>
    <row r="44" spans="1:5" ht="15">
      <c r="A44" s="25" t="s">
        <v>66</v>
      </c>
      <c r="B44" s="25" t="s">
        <v>67</v>
      </c>
      <c r="C44" s="25" t="s">
        <v>68</v>
      </c>
      <c r="D44" s="25" t="s">
        <v>69</v>
      </c>
      <c r="E44" s="25" t="s">
        <v>70</v>
      </c>
    </row>
    <row r="45" spans="1:5" ht="12.75">
      <c r="A45" s="22" t="s">
        <v>133</v>
      </c>
      <c r="B45" s="4" t="s">
        <v>203</v>
      </c>
      <c r="C45" s="4" t="s">
        <v>204</v>
      </c>
      <c r="D45" s="4" t="s">
        <v>101</v>
      </c>
      <c r="E45" s="26" t="s">
        <v>380</v>
      </c>
    </row>
    <row r="46" spans="1:5" ht="12.75">
      <c r="A46" s="22" t="s">
        <v>352</v>
      </c>
      <c r="B46" s="4" t="s">
        <v>292</v>
      </c>
      <c r="C46" s="4" t="s">
        <v>210</v>
      </c>
      <c r="D46" s="4" t="s">
        <v>128</v>
      </c>
      <c r="E46" s="26" t="s">
        <v>381</v>
      </c>
    </row>
    <row r="48" spans="1:2" ht="14.25">
      <c r="A48" s="23"/>
      <c r="B48" s="24" t="s">
        <v>65</v>
      </c>
    </row>
    <row r="49" spans="1:5" ht="15">
      <c r="A49" s="25" t="s">
        <v>66</v>
      </c>
      <c r="B49" s="25" t="s">
        <v>67</v>
      </c>
      <c r="C49" s="25" t="s">
        <v>68</v>
      </c>
      <c r="D49" s="25" t="s">
        <v>69</v>
      </c>
      <c r="E49" s="25" t="s">
        <v>70</v>
      </c>
    </row>
    <row r="50" spans="1:5" ht="12.75">
      <c r="A50" s="22" t="s">
        <v>363</v>
      </c>
      <c r="B50" s="4" t="s">
        <v>65</v>
      </c>
      <c r="C50" s="4" t="s">
        <v>78</v>
      </c>
      <c r="D50" s="4" t="s">
        <v>29</v>
      </c>
      <c r="E50" s="26" t="s">
        <v>382</v>
      </c>
    </row>
    <row r="51" spans="1:5" ht="12.75">
      <c r="A51" s="22" t="s">
        <v>139</v>
      </c>
      <c r="B51" s="4" t="s">
        <v>65</v>
      </c>
      <c r="C51" s="4" t="s">
        <v>197</v>
      </c>
      <c r="D51" s="4" t="s">
        <v>118</v>
      </c>
      <c r="E51" s="26" t="s">
        <v>383</v>
      </c>
    </row>
    <row r="52" spans="1:5" ht="12.75">
      <c r="A52" s="22" t="s">
        <v>15</v>
      </c>
      <c r="B52" s="4" t="s">
        <v>65</v>
      </c>
      <c r="C52" s="4" t="s">
        <v>73</v>
      </c>
      <c r="D52" s="4" t="s">
        <v>119</v>
      </c>
      <c r="E52" s="26" t="s">
        <v>384</v>
      </c>
    </row>
    <row r="53" spans="1:5" ht="12.75">
      <c r="A53" s="22" t="s">
        <v>168</v>
      </c>
      <c r="B53" s="4" t="s">
        <v>65</v>
      </c>
      <c r="C53" s="4" t="s">
        <v>71</v>
      </c>
      <c r="D53" s="4" t="s">
        <v>379</v>
      </c>
      <c r="E53" s="26" t="s">
        <v>385</v>
      </c>
    </row>
    <row r="54" spans="1:5" ht="12.75">
      <c r="A54" s="22" t="s">
        <v>49</v>
      </c>
      <c r="B54" s="4" t="s">
        <v>65</v>
      </c>
      <c r="C54" s="4" t="s">
        <v>71</v>
      </c>
      <c r="D54" s="4" t="s">
        <v>28</v>
      </c>
      <c r="E54" s="26" t="s">
        <v>386</v>
      </c>
    </row>
    <row r="55" spans="1:5" ht="12.75">
      <c r="A55" s="22" t="s">
        <v>275</v>
      </c>
      <c r="B55" s="4" t="s">
        <v>65</v>
      </c>
      <c r="C55" s="4" t="s">
        <v>295</v>
      </c>
      <c r="D55" s="4" t="s">
        <v>147</v>
      </c>
      <c r="E55" s="26" t="s">
        <v>387</v>
      </c>
    </row>
    <row r="56" spans="1:5" ht="12.75">
      <c r="A56" s="22" t="s">
        <v>370</v>
      </c>
      <c r="B56" s="4" t="s">
        <v>65</v>
      </c>
      <c r="C56" s="4" t="s">
        <v>295</v>
      </c>
      <c r="D56" s="4" t="s">
        <v>147</v>
      </c>
      <c r="E56" s="26" t="s">
        <v>388</v>
      </c>
    </row>
    <row r="57" spans="1:5" ht="12.75">
      <c r="A57" s="22" t="s">
        <v>366</v>
      </c>
      <c r="B57" s="4" t="s">
        <v>65</v>
      </c>
      <c r="C57" s="4" t="s">
        <v>78</v>
      </c>
      <c r="D57" s="4" t="s">
        <v>119</v>
      </c>
      <c r="E57" s="26" t="s">
        <v>389</v>
      </c>
    </row>
    <row r="58" spans="1:5" ht="12.75">
      <c r="A58" s="22" t="s">
        <v>358</v>
      </c>
      <c r="B58" s="4" t="s">
        <v>65</v>
      </c>
      <c r="C58" s="4" t="s">
        <v>73</v>
      </c>
      <c r="D58" s="4" t="s">
        <v>102</v>
      </c>
      <c r="E58" s="26" t="s">
        <v>390</v>
      </c>
    </row>
    <row r="59" spans="1:5" ht="12.75">
      <c r="A59" s="22" t="s">
        <v>374</v>
      </c>
      <c r="B59" s="4" t="s">
        <v>65</v>
      </c>
      <c r="C59" s="4" t="s">
        <v>295</v>
      </c>
      <c r="D59" s="4" t="s">
        <v>119</v>
      </c>
      <c r="E59" s="26" t="s">
        <v>391</v>
      </c>
    </row>
    <row r="60" spans="1:5" ht="12.75">
      <c r="A60" s="22" t="s">
        <v>269</v>
      </c>
      <c r="B60" s="4" t="s">
        <v>65</v>
      </c>
      <c r="C60" s="4" t="s">
        <v>295</v>
      </c>
      <c r="D60" s="4" t="s">
        <v>118</v>
      </c>
      <c r="E60" s="26" t="s">
        <v>392</v>
      </c>
    </row>
    <row r="61" spans="1:5" ht="12.75">
      <c r="A61" s="22" t="s">
        <v>25</v>
      </c>
      <c r="B61" s="4" t="s">
        <v>65</v>
      </c>
      <c r="C61" s="4" t="s">
        <v>73</v>
      </c>
      <c r="D61" s="4" t="s">
        <v>100</v>
      </c>
      <c r="E61" s="26" t="s">
        <v>393</v>
      </c>
    </row>
    <row r="66" spans="1:2" ht="18">
      <c r="A66" s="20" t="s">
        <v>82</v>
      </c>
      <c r="B66" s="20"/>
    </row>
    <row r="67" spans="1:3" ht="15">
      <c r="A67" s="25" t="s">
        <v>83</v>
      </c>
      <c r="B67" s="25" t="s">
        <v>84</v>
      </c>
      <c r="C67" s="25" t="s">
        <v>85</v>
      </c>
    </row>
    <row r="68" spans="1:3" ht="12.75">
      <c r="A68" s="4" t="s">
        <v>19</v>
      </c>
      <c r="B68" s="4" t="s">
        <v>394</v>
      </c>
      <c r="C68" s="4" t="s">
        <v>395</v>
      </c>
    </row>
    <row r="69" spans="1:3" ht="12.75">
      <c r="A69" s="4" t="s">
        <v>137</v>
      </c>
      <c r="B69" s="4" t="s">
        <v>223</v>
      </c>
      <c r="C69" s="4" t="s">
        <v>224</v>
      </c>
    </row>
    <row r="70" spans="1:3" ht="12.75">
      <c r="A70" s="4" t="s">
        <v>53</v>
      </c>
      <c r="B70" s="4" t="s">
        <v>396</v>
      </c>
      <c r="C70" s="4" t="s">
        <v>397</v>
      </c>
    </row>
  </sheetData>
  <sheetProtection/>
  <mergeCells count="18">
    <mergeCell ref="A1:M2"/>
    <mergeCell ref="A3:A4"/>
    <mergeCell ref="B3:B4"/>
    <mergeCell ref="C3:C4"/>
    <mergeCell ref="D3:D4"/>
    <mergeCell ref="E3:E4"/>
    <mergeCell ref="F3:F4"/>
    <mergeCell ref="G3:J3"/>
    <mergeCell ref="A29:J29"/>
    <mergeCell ref="K3:K4"/>
    <mergeCell ref="L3:L4"/>
    <mergeCell ref="M3:M4"/>
    <mergeCell ref="A5:J5"/>
    <mergeCell ref="A8:J8"/>
    <mergeCell ref="A11:J11"/>
    <mergeCell ref="A14:J14"/>
    <mergeCell ref="A19:J19"/>
    <mergeCell ref="A23:J2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1"/>
  <sheetViews>
    <sheetView zoomScalePageLayoutView="0" workbookViewId="0" topLeftCell="A1">
      <selection activeCell="A1" sqref="A1:Y2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65.00390625" style="4" bestFit="1" customWidth="1"/>
    <col min="4" max="4" width="9.25390625" style="4" bestFit="1" customWidth="1"/>
    <col min="5" max="5" width="22.75390625" style="4" bestFit="1" customWidth="1"/>
    <col min="6" max="6" width="30.25390625" style="4" bestFit="1" customWidth="1"/>
    <col min="7" max="9" width="5.625" style="3" customWidth="1"/>
    <col min="10" max="10" width="4.875" style="3" customWidth="1"/>
    <col min="11" max="13" width="5.625" style="3" customWidth="1"/>
    <col min="14" max="14" width="4.875" style="3" customWidth="1"/>
    <col min="15" max="15" width="7.875" style="4" bestFit="1" customWidth="1"/>
    <col min="16" max="16" width="8.625" style="3" bestFit="1" customWidth="1"/>
    <col min="17" max="17" width="31.00390625" style="4" bestFit="1" customWidth="1"/>
    <col min="18" max="16384" width="9.125" style="3" customWidth="1"/>
  </cols>
  <sheetData>
    <row r="1" spans="1:17" s="2" customFormat="1" ht="28.5" customHeight="1">
      <c r="A1" s="40" t="s">
        <v>305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2"/>
    </row>
    <row r="2" spans="1:17" s="2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5"/>
    </row>
    <row r="3" spans="1:17" s="1" customFormat="1" ht="12.75" customHeight="1">
      <c r="A3" s="46" t="s">
        <v>0</v>
      </c>
      <c r="B3" s="48" t="s">
        <v>6</v>
      </c>
      <c r="C3" s="48" t="s">
        <v>10</v>
      </c>
      <c r="D3" s="34" t="s">
        <v>12</v>
      </c>
      <c r="E3" s="34" t="s">
        <v>4</v>
      </c>
      <c r="F3" s="49" t="s">
        <v>7</v>
      </c>
      <c r="G3" s="46" t="s">
        <v>13</v>
      </c>
      <c r="H3" s="34"/>
      <c r="I3" s="34"/>
      <c r="J3" s="36"/>
      <c r="K3" s="32" t="s">
        <v>239</v>
      </c>
      <c r="L3" s="34"/>
      <c r="M3" s="34"/>
      <c r="N3" s="49"/>
      <c r="O3" s="32" t="s">
        <v>1</v>
      </c>
      <c r="P3" s="34" t="s">
        <v>3</v>
      </c>
      <c r="Q3" s="36" t="s">
        <v>2</v>
      </c>
    </row>
    <row r="4" spans="1:17" s="1" customFormat="1" ht="21" customHeight="1" thickBot="1">
      <c r="A4" s="47"/>
      <c r="B4" s="35"/>
      <c r="C4" s="35"/>
      <c r="D4" s="35"/>
      <c r="E4" s="35"/>
      <c r="F4" s="50"/>
      <c r="G4" s="5">
        <v>1</v>
      </c>
      <c r="H4" s="6">
        <v>2</v>
      </c>
      <c r="I4" s="6">
        <v>3</v>
      </c>
      <c r="J4" s="7" t="s">
        <v>5</v>
      </c>
      <c r="K4" s="8">
        <v>1</v>
      </c>
      <c r="L4" s="6">
        <v>2</v>
      </c>
      <c r="M4" s="6">
        <v>3</v>
      </c>
      <c r="N4" s="9" t="s">
        <v>5</v>
      </c>
      <c r="O4" s="33"/>
      <c r="P4" s="35"/>
      <c r="Q4" s="37"/>
    </row>
    <row r="5" spans="1:14" ht="15">
      <c r="A5" s="38" t="s">
        <v>104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7" ht="12.75">
      <c r="A6" s="10" t="s">
        <v>307</v>
      </c>
      <c r="B6" s="10" t="s">
        <v>308</v>
      </c>
      <c r="C6" s="10" t="s">
        <v>309</v>
      </c>
      <c r="D6" s="10" t="str">
        <f>"0,9229"</f>
        <v>0,9229</v>
      </c>
      <c r="E6" s="10" t="s">
        <v>109</v>
      </c>
      <c r="F6" s="10" t="s">
        <v>117</v>
      </c>
      <c r="G6" s="12" t="s">
        <v>310</v>
      </c>
      <c r="H6" s="12" t="s">
        <v>311</v>
      </c>
      <c r="I6" s="11" t="s">
        <v>312</v>
      </c>
      <c r="J6" s="11"/>
      <c r="K6" s="12" t="s">
        <v>147</v>
      </c>
      <c r="L6" s="12" t="s">
        <v>313</v>
      </c>
      <c r="M6" s="12" t="s">
        <v>148</v>
      </c>
      <c r="N6" s="11"/>
      <c r="O6" s="10" t="str">
        <f>"125,0"</f>
        <v>125,0</v>
      </c>
      <c r="P6" s="12" t="str">
        <f>"115,3563"</f>
        <v>115,3563</v>
      </c>
      <c r="Q6" s="10" t="s">
        <v>121</v>
      </c>
    </row>
    <row r="7" spans="1:17" ht="12.75">
      <c r="A7" s="13" t="s">
        <v>106</v>
      </c>
      <c r="B7" s="13" t="s">
        <v>107</v>
      </c>
      <c r="C7" s="13" t="s">
        <v>314</v>
      </c>
      <c r="D7" s="13" t="str">
        <f>"0,9412"</f>
        <v>0,9412</v>
      </c>
      <c r="E7" s="13" t="s">
        <v>109</v>
      </c>
      <c r="F7" s="13" t="s">
        <v>99</v>
      </c>
      <c r="G7" s="15" t="s">
        <v>100</v>
      </c>
      <c r="H7" s="15" t="s">
        <v>101</v>
      </c>
      <c r="I7" s="15" t="s">
        <v>110</v>
      </c>
      <c r="J7" s="14"/>
      <c r="K7" s="15" t="s">
        <v>247</v>
      </c>
      <c r="L7" s="15" t="s">
        <v>44</v>
      </c>
      <c r="M7" s="15" t="s">
        <v>45</v>
      </c>
      <c r="N7" s="14"/>
      <c r="O7" s="13" t="str">
        <f>"167,5"</f>
        <v>167,5</v>
      </c>
      <c r="P7" s="15" t="str">
        <f>"294,0191"</f>
        <v>294,0191</v>
      </c>
      <c r="Q7" s="13" t="s">
        <v>111</v>
      </c>
    </row>
    <row r="9" spans="1:14" ht="15">
      <c r="A9" s="51" t="s">
        <v>112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</row>
    <row r="10" spans="1:17" ht="12.75">
      <c r="A10" s="16" t="s">
        <v>316</v>
      </c>
      <c r="B10" s="16" t="s">
        <v>317</v>
      </c>
      <c r="C10" s="16" t="s">
        <v>318</v>
      </c>
      <c r="D10" s="16" t="str">
        <f>"0,7943"</f>
        <v>0,7943</v>
      </c>
      <c r="E10" s="16" t="s">
        <v>109</v>
      </c>
      <c r="F10" s="16" t="s">
        <v>117</v>
      </c>
      <c r="G10" s="17" t="s">
        <v>100</v>
      </c>
      <c r="H10" s="17" t="s">
        <v>100</v>
      </c>
      <c r="I10" s="18" t="s">
        <v>100</v>
      </c>
      <c r="J10" s="17"/>
      <c r="K10" s="18" t="s">
        <v>28</v>
      </c>
      <c r="L10" s="18" t="s">
        <v>148</v>
      </c>
      <c r="M10" s="17" t="s">
        <v>245</v>
      </c>
      <c r="N10" s="17"/>
      <c r="O10" s="16" t="str">
        <f>"132,5"</f>
        <v>132,5</v>
      </c>
      <c r="P10" s="18" t="str">
        <f>"106,1920"</f>
        <v>106,1920</v>
      </c>
      <c r="Q10" s="16" t="s">
        <v>121</v>
      </c>
    </row>
    <row r="12" spans="1:14" ht="15">
      <c r="A12" s="51" t="s">
        <v>122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</row>
    <row r="13" spans="1:17" ht="12.75">
      <c r="A13" s="16" t="s">
        <v>320</v>
      </c>
      <c r="B13" s="16" t="s">
        <v>321</v>
      </c>
      <c r="C13" s="16" t="s">
        <v>322</v>
      </c>
      <c r="D13" s="16" t="str">
        <f>"1,0173"</f>
        <v>1,0173</v>
      </c>
      <c r="E13" s="16" t="s">
        <v>323</v>
      </c>
      <c r="F13" s="16" t="s">
        <v>324</v>
      </c>
      <c r="G13" s="18" t="s">
        <v>110</v>
      </c>
      <c r="H13" s="18" t="s">
        <v>118</v>
      </c>
      <c r="I13" s="18" t="s">
        <v>119</v>
      </c>
      <c r="J13" s="17"/>
      <c r="K13" s="18" t="s">
        <v>38</v>
      </c>
      <c r="L13" s="18" t="s">
        <v>21</v>
      </c>
      <c r="M13" s="18" t="s">
        <v>325</v>
      </c>
      <c r="N13" s="17"/>
      <c r="O13" s="16" t="str">
        <f>"195,0"</f>
        <v>195,0</v>
      </c>
      <c r="P13" s="18" t="str">
        <f>"369,9847"</f>
        <v>369,9847</v>
      </c>
      <c r="Q13" s="16" t="s">
        <v>326</v>
      </c>
    </row>
    <row r="15" spans="1:14" ht="15">
      <c r="A15" s="51" t="s">
        <v>31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</row>
    <row r="16" spans="1:17" ht="12.75">
      <c r="A16" s="16" t="s">
        <v>144</v>
      </c>
      <c r="B16" s="16" t="s">
        <v>145</v>
      </c>
      <c r="C16" s="16" t="s">
        <v>146</v>
      </c>
      <c r="D16" s="16" t="str">
        <f>"0,6230"</f>
        <v>0,6230</v>
      </c>
      <c r="E16" s="16" t="s">
        <v>109</v>
      </c>
      <c r="F16" s="16" t="s">
        <v>117</v>
      </c>
      <c r="G16" s="18" t="s">
        <v>28</v>
      </c>
      <c r="H16" s="18" t="s">
        <v>148</v>
      </c>
      <c r="I16" s="17" t="s">
        <v>327</v>
      </c>
      <c r="J16" s="17"/>
      <c r="K16" s="18" t="s">
        <v>38</v>
      </c>
      <c r="L16" s="18" t="s">
        <v>22</v>
      </c>
      <c r="M16" s="18" t="s">
        <v>172</v>
      </c>
      <c r="N16" s="17"/>
      <c r="O16" s="16" t="str">
        <f>"232,5"</f>
        <v>232,5</v>
      </c>
      <c r="P16" s="18" t="str">
        <f>"170,9201"</f>
        <v>170,9201</v>
      </c>
      <c r="Q16" s="16" t="s">
        <v>121</v>
      </c>
    </row>
    <row r="18" spans="1:14" ht="15">
      <c r="A18" s="51" t="s">
        <v>48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</row>
    <row r="19" spans="1:17" ht="12.75">
      <c r="A19" s="16" t="s">
        <v>329</v>
      </c>
      <c r="B19" s="16" t="s">
        <v>330</v>
      </c>
      <c r="C19" s="16" t="s">
        <v>331</v>
      </c>
      <c r="D19" s="16" t="str">
        <f>"0,5761"</f>
        <v>0,5761</v>
      </c>
      <c r="E19" s="16" t="s">
        <v>332</v>
      </c>
      <c r="F19" s="16" t="s">
        <v>333</v>
      </c>
      <c r="G19" s="17" t="s">
        <v>153</v>
      </c>
      <c r="H19" s="18" t="s">
        <v>153</v>
      </c>
      <c r="I19" s="17" t="s">
        <v>23</v>
      </c>
      <c r="J19" s="17"/>
      <c r="K19" s="18" t="s">
        <v>334</v>
      </c>
      <c r="L19" s="18" t="s">
        <v>273</v>
      </c>
      <c r="M19" s="18" t="s">
        <v>335</v>
      </c>
      <c r="N19" s="17"/>
      <c r="O19" s="16" t="str">
        <f>"370,0"</f>
        <v>370,0</v>
      </c>
      <c r="P19" s="18" t="str">
        <f>"213,1570"</f>
        <v>213,1570</v>
      </c>
      <c r="Q19" s="16" t="s">
        <v>57</v>
      </c>
    </row>
    <row r="21" ht="15">
      <c r="E21" s="19" t="s">
        <v>58</v>
      </c>
    </row>
    <row r="22" ht="15">
      <c r="E22" s="19" t="s">
        <v>59</v>
      </c>
    </row>
    <row r="23" ht="15">
      <c r="E23" s="19" t="s">
        <v>60</v>
      </c>
    </row>
    <row r="24" ht="15">
      <c r="E24" s="19" t="s">
        <v>61</v>
      </c>
    </row>
    <row r="25" ht="15">
      <c r="E25" s="19" t="s">
        <v>61</v>
      </c>
    </row>
    <row r="26" ht="15">
      <c r="E26" s="19" t="s">
        <v>62</v>
      </c>
    </row>
    <row r="27" ht="15">
      <c r="E27" s="19"/>
    </row>
    <row r="29" spans="1:2" ht="18">
      <c r="A29" s="20" t="s">
        <v>63</v>
      </c>
      <c r="B29" s="20"/>
    </row>
    <row r="30" spans="1:2" ht="15">
      <c r="A30" s="21" t="s">
        <v>194</v>
      </c>
      <c r="B30" s="21"/>
    </row>
    <row r="31" spans="1:2" ht="14.25">
      <c r="A31" s="23"/>
      <c r="B31" s="24" t="s">
        <v>65</v>
      </c>
    </row>
    <row r="32" spans="1:5" ht="15">
      <c r="A32" s="25" t="s">
        <v>66</v>
      </c>
      <c r="B32" s="25" t="s">
        <v>67</v>
      </c>
      <c r="C32" s="25" t="s">
        <v>68</v>
      </c>
      <c r="D32" s="25" t="s">
        <v>69</v>
      </c>
      <c r="E32" s="25" t="s">
        <v>70</v>
      </c>
    </row>
    <row r="33" spans="1:5" ht="12.75">
      <c r="A33" s="22" t="s">
        <v>306</v>
      </c>
      <c r="B33" s="4" t="s">
        <v>65</v>
      </c>
      <c r="C33" s="4" t="s">
        <v>200</v>
      </c>
      <c r="D33" s="4" t="s">
        <v>21</v>
      </c>
      <c r="E33" s="26" t="s">
        <v>336</v>
      </c>
    </row>
    <row r="35" spans="1:2" ht="14.25">
      <c r="A35" s="23"/>
      <c r="B35" s="24" t="s">
        <v>76</v>
      </c>
    </row>
    <row r="36" spans="1:5" ht="15">
      <c r="A36" s="25" t="s">
        <v>66</v>
      </c>
      <c r="B36" s="25" t="s">
        <v>67</v>
      </c>
      <c r="C36" s="25" t="s">
        <v>68</v>
      </c>
      <c r="D36" s="25" t="s">
        <v>69</v>
      </c>
      <c r="E36" s="25" t="s">
        <v>70</v>
      </c>
    </row>
    <row r="37" spans="1:5" ht="12.75">
      <c r="A37" s="22" t="s">
        <v>105</v>
      </c>
      <c r="B37" s="4" t="s">
        <v>199</v>
      </c>
      <c r="C37" s="4" t="s">
        <v>200</v>
      </c>
      <c r="D37" s="4" t="s">
        <v>186</v>
      </c>
      <c r="E37" s="26" t="s">
        <v>337</v>
      </c>
    </row>
    <row r="38" spans="1:5" ht="12.75">
      <c r="A38" s="22" t="s">
        <v>315</v>
      </c>
      <c r="B38" s="4" t="s">
        <v>80</v>
      </c>
      <c r="C38" s="4" t="s">
        <v>197</v>
      </c>
      <c r="D38" s="4" t="s">
        <v>338</v>
      </c>
      <c r="E38" s="26" t="s">
        <v>339</v>
      </c>
    </row>
    <row r="41" spans="1:2" ht="15">
      <c r="A41" s="21" t="s">
        <v>64</v>
      </c>
      <c r="B41" s="21"/>
    </row>
    <row r="42" spans="1:2" ht="14.25">
      <c r="A42" s="23"/>
      <c r="B42" s="24" t="s">
        <v>202</v>
      </c>
    </row>
    <row r="43" spans="1:5" ht="15">
      <c r="A43" s="25" t="s">
        <v>66</v>
      </c>
      <c r="B43" s="25" t="s">
        <v>67</v>
      </c>
      <c r="C43" s="25" t="s">
        <v>68</v>
      </c>
      <c r="D43" s="25" t="s">
        <v>69</v>
      </c>
      <c r="E43" s="25" t="s">
        <v>70</v>
      </c>
    </row>
    <row r="44" spans="1:5" ht="12.75">
      <c r="A44" s="22" t="s">
        <v>143</v>
      </c>
      <c r="B44" s="4" t="s">
        <v>203</v>
      </c>
      <c r="C44" s="4" t="s">
        <v>78</v>
      </c>
      <c r="D44" s="4" t="s">
        <v>340</v>
      </c>
      <c r="E44" s="26" t="s">
        <v>341</v>
      </c>
    </row>
    <row r="46" spans="1:2" ht="14.25">
      <c r="A46" s="23"/>
      <c r="B46" s="24" t="s">
        <v>65</v>
      </c>
    </row>
    <row r="47" spans="1:5" ht="15">
      <c r="A47" s="25" t="s">
        <v>66</v>
      </c>
      <c r="B47" s="25" t="s">
        <v>67</v>
      </c>
      <c r="C47" s="25" t="s">
        <v>68</v>
      </c>
      <c r="D47" s="25" t="s">
        <v>69</v>
      </c>
      <c r="E47" s="25" t="s">
        <v>70</v>
      </c>
    </row>
    <row r="48" spans="1:5" ht="12.75">
      <c r="A48" s="22" t="s">
        <v>328</v>
      </c>
      <c r="B48" s="4" t="s">
        <v>65</v>
      </c>
      <c r="C48" s="4" t="s">
        <v>71</v>
      </c>
      <c r="D48" s="4" t="s">
        <v>342</v>
      </c>
      <c r="E48" s="26" t="s">
        <v>343</v>
      </c>
    </row>
    <row r="50" spans="1:2" ht="14.25">
      <c r="A50" s="23"/>
      <c r="B50" s="24" t="s">
        <v>76</v>
      </c>
    </row>
    <row r="51" spans="1:5" ht="15">
      <c r="A51" s="25" t="s">
        <v>66</v>
      </c>
      <c r="B51" s="25" t="s">
        <v>67</v>
      </c>
      <c r="C51" s="25" t="s">
        <v>68</v>
      </c>
      <c r="D51" s="25" t="s">
        <v>69</v>
      </c>
      <c r="E51" s="25" t="s">
        <v>70</v>
      </c>
    </row>
    <row r="52" spans="1:5" ht="12.75">
      <c r="A52" s="22" t="s">
        <v>319</v>
      </c>
      <c r="B52" s="4" t="s">
        <v>199</v>
      </c>
      <c r="C52" s="4" t="s">
        <v>210</v>
      </c>
      <c r="D52" s="4" t="s">
        <v>344</v>
      </c>
      <c r="E52" s="26" t="s">
        <v>345</v>
      </c>
    </row>
    <row r="57" spans="1:2" ht="18">
      <c r="A57" s="20" t="s">
        <v>82</v>
      </c>
      <c r="B57" s="20"/>
    </row>
    <row r="58" spans="1:3" ht="15">
      <c r="A58" s="25" t="s">
        <v>83</v>
      </c>
      <c r="B58" s="25" t="s">
        <v>84</v>
      </c>
      <c r="C58" s="25" t="s">
        <v>85</v>
      </c>
    </row>
    <row r="59" spans="1:3" ht="12.75">
      <c r="A59" s="4" t="s">
        <v>109</v>
      </c>
      <c r="B59" s="4" t="s">
        <v>346</v>
      </c>
      <c r="C59" s="4" t="s">
        <v>347</v>
      </c>
    </row>
    <row r="60" spans="1:3" ht="12.75">
      <c r="A60" s="4" t="s">
        <v>332</v>
      </c>
      <c r="B60" s="4" t="s">
        <v>88</v>
      </c>
      <c r="C60" s="4" t="s">
        <v>348</v>
      </c>
    </row>
    <row r="61" spans="1:3" ht="12.75">
      <c r="A61" s="4" t="s">
        <v>323</v>
      </c>
      <c r="B61" s="4" t="s">
        <v>88</v>
      </c>
      <c r="C61" s="4" t="s">
        <v>349</v>
      </c>
    </row>
  </sheetData>
  <sheetProtection/>
  <mergeCells count="17">
    <mergeCell ref="P3:P4"/>
    <mergeCell ref="Q3:Q4"/>
    <mergeCell ref="A5:N5"/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A9:N9"/>
    <mergeCell ref="A12:N12"/>
    <mergeCell ref="A15:N15"/>
    <mergeCell ref="A18:N18"/>
    <mergeCell ref="O3:O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4"/>
  <sheetViews>
    <sheetView tabSelected="1" zoomScalePageLayoutView="0" workbookViewId="0" topLeftCell="A1">
      <selection activeCell="A1" sqref="A1:Y2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53.25390625" style="4" bestFit="1" customWidth="1"/>
    <col min="4" max="4" width="9.25390625" style="4" bestFit="1" customWidth="1"/>
    <col min="5" max="5" width="22.75390625" style="4" bestFit="1" customWidth="1"/>
    <col min="6" max="6" width="31.25390625" style="4" bestFit="1" customWidth="1"/>
    <col min="7" max="9" width="5.625" style="3" customWidth="1"/>
    <col min="10" max="10" width="4.875" style="3" customWidth="1"/>
    <col min="11" max="11" width="7.875" style="4" bestFit="1" customWidth="1"/>
    <col min="12" max="12" width="8.625" style="3" bestFit="1" customWidth="1"/>
    <col min="13" max="13" width="31.00390625" style="4" bestFit="1" customWidth="1"/>
    <col min="14" max="16384" width="9.125" style="3" customWidth="1"/>
  </cols>
  <sheetData>
    <row r="1" spans="1:13" s="2" customFormat="1" ht="28.5" customHeight="1">
      <c r="A1" s="40" t="s">
        <v>238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6</v>
      </c>
      <c r="C3" s="48" t="s">
        <v>10</v>
      </c>
      <c r="D3" s="34" t="s">
        <v>12</v>
      </c>
      <c r="E3" s="34" t="s">
        <v>4</v>
      </c>
      <c r="F3" s="49" t="s">
        <v>7</v>
      </c>
      <c r="G3" s="32" t="s">
        <v>239</v>
      </c>
      <c r="H3" s="34"/>
      <c r="I3" s="34"/>
      <c r="J3" s="49"/>
      <c r="K3" s="32" t="s">
        <v>91</v>
      </c>
      <c r="L3" s="34" t="s">
        <v>3</v>
      </c>
      <c r="M3" s="36" t="s">
        <v>2</v>
      </c>
    </row>
    <row r="4" spans="1:13" s="1" customFormat="1" ht="21" customHeight="1" thickBot="1">
      <c r="A4" s="47"/>
      <c r="B4" s="35"/>
      <c r="C4" s="35"/>
      <c r="D4" s="35"/>
      <c r="E4" s="35"/>
      <c r="F4" s="50"/>
      <c r="G4" s="8">
        <v>1</v>
      </c>
      <c r="H4" s="6">
        <v>2</v>
      </c>
      <c r="I4" s="6">
        <v>3</v>
      </c>
      <c r="J4" s="9" t="s">
        <v>5</v>
      </c>
      <c r="K4" s="33"/>
      <c r="L4" s="35"/>
      <c r="M4" s="37"/>
    </row>
    <row r="5" spans="1:10" ht="15">
      <c r="A5" s="38" t="s">
        <v>122</v>
      </c>
      <c r="B5" s="39"/>
      <c r="C5" s="39"/>
      <c r="D5" s="39"/>
      <c r="E5" s="39"/>
      <c r="F5" s="39"/>
      <c r="G5" s="39"/>
      <c r="H5" s="39"/>
      <c r="I5" s="39"/>
      <c r="J5" s="39"/>
    </row>
    <row r="6" spans="1:13" ht="12.75">
      <c r="A6" s="16" t="s">
        <v>241</v>
      </c>
      <c r="B6" s="16" t="s">
        <v>242</v>
      </c>
      <c r="C6" s="16" t="s">
        <v>243</v>
      </c>
      <c r="D6" s="16" t="str">
        <f>"0,9801"</f>
        <v>0,9801</v>
      </c>
      <c r="E6" s="16" t="s">
        <v>244</v>
      </c>
      <c r="F6" s="16" t="s">
        <v>20</v>
      </c>
      <c r="G6" s="18" t="s">
        <v>148</v>
      </c>
      <c r="H6" s="18" t="s">
        <v>30</v>
      </c>
      <c r="I6" s="17" t="s">
        <v>245</v>
      </c>
      <c r="J6" s="17"/>
      <c r="K6" s="16" t="str">
        <f>"85,0"</f>
        <v>85,0</v>
      </c>
      <c r="L6" s="18" t="str">
        <f>"83,3085"</f>
        <v>83,3085</v>
      </c>
      <c r="M6" s="16" t="s">
        <v>246</v>
      </c>
    </row>
    <row r="8" spans="1:10" ht="15">
      <c r="A8" s="51" t="s">
        <v>104</v>
      </c>
      <c r="B8" s="51"/>
      <c r="C8" s="51"/>
      <c r="D8" s="51"/>
      <c r="E8" s="51"/>
      <c r="F8" s="51"/>
      <c r="G8" s="51"/>
      <c r="H8" s="51"/>
      <c r="I8" s="51"/>
      <c r="J8" s="51"/>
    </row>
    <row r="9" spans="1:13" ht="12.75">
      <c r="A9" s="16" t="s">
        <v>106</v>
      </c>
      <c r="B9" s="16" t="s">
        <v>107</v>
      </c>
      <c r="C9" s="16" t="s">
        <v>108</v>
      </c>
      <c r="D9" s="16" t="str">
        <f>"0,9124"</f>
        <v>0,9124</v>
      </c>
      <c r="E9" s="16" t="s">
        <v>109</v>
      </c>
      <c r="F9" s="16" t="s">
        <v>99</v>
      </c>
      <c r="G9" s="18" t="s">
        <v>247</v>
      </c>
      <c r="H9" s="18" t="s">
        <v>44</v>
      </c>
      <c r="I9" s="18" t="s">
        <v>45</v>
      </c>
      <c r="J9" s="17"/>
      <c r="K9" s="16" t="str">
        <f>"110,0"</f>
        <v>110,0</v>
      </c>
      <c r="L9" s="18" t="str">
        <f>"187,1789"</f>
        <v>187,1789</v>
      </c>
      <c r="M9" s="16" t="s">
        <v>111</v>
      </c>
    </row>
    <row r="11" spans="1:10" ht="15">
      <c r="A11" s="51" t="s">
        <v>112</v>
      </c>
      <c r="B11" s="51"/>
      <c r="C11" s="51"/>
      <c r="D11" s="51"/>
      <c r="E11" s="51"/>
      <c r="F11" s="51"/>
      <c r="G11" s="51"/>
      <c r="H11" s="51"/>
      <c r="I11" s="51"/>
      <c r="J11" s="51"/>
    </row>
    <row r="12" spans="1:13" ht="12.75">
      <c r="A12" s="16" t="s">
        <v>114</v>
      </c>
      <c r="B12" s="16" t="s">
        <v>115</v>
      </c>
      <c r="C12" s="16" t="s">
        <v>116</v>
      </c>
      <c r="D12" s="16" t="str">
        <f>"0,7872"</f>
        <v>0,7872</v>
      </c>
      <c r="E12" s="16" t="s">
        <v>109</v>
      </c>
      <c r="F12" s="16" t="s">
        <v>117</v>
      </c>
      <c r="G12" s="18" t="s">
        <v>247</v>
      </c>
      <c r="H12" s="18" t="s">
        <v>248</v>
      </c>
      <c r="I12" s="18" t="s">
        <v>36</v>
      </c>
      <c r="J12" s="17"/>
      <c r="K12" s="16" t="str">
        <f>"105,0"</f>
        <v>105,0</v>
      </c>
      <c r="L12" s="18" t="str">
        <f>"82,6560"</f>
        <v>82,6560</v>
      </c>
      <c r="M12" s="16" t="s">
        <v>121</v>
      </c>
    </row>
    <row r="14" spans="1:10" ht="15">
      <c r="A14" s="51" t="s">
        <v>112</v>
      </c>
      <c r="B14" s="51"/>
      <c r="C14" s="51"/>
      <c r="D14" s="51"/>
      <c r="E14" s="51"/>
      <c r="F14" s="51"/>
      <c r="G14" s="51"/>
      <c r="H14" s="51"/>
      <c r="I14" s="51"/>
      <c r="J14" s="51"/>
    </row>
    <row r="15" spans="1:13" ht="12.75">
      <c r="A15" s="16" t="s">
        <v>250</v>
      </c>
      <c r="B15" s="16" t="s">
        <v>251</v>
      </c>
      <c r="C15" s="16" t="s">
        <v>252</v>
      </c>
      <c r="D15" s="16" t="str">
        <f>"0,7568"</f>
        <v>0,7568</v>
      </c>
      <c r="E15" s="16" t="s">
        <v>98</v>
      </c>
      <c r="F15" s="16" t="s">
        <v>99</v>
      </c>
      <c r="G15" s="18" t="s">
        <v>253</v>
      </c>
      <c r="H15" s="18" t="s">
        <v>254</v>
      </c>
      <c r="I15" s="17" t="s">
        <v>236</v>
      </c>
      <c r="J15" s="17"/>
      <c r="K15" s="16" t="str">
        <f>"190,0"</f>
        <v>190,0</v>
      </c>
      <c r="L15" s="18" t="str">
        <f>"143,7920"</f>
        <v>143,7920</v>
      </c>
      <c r="M15" s="16" t="s">
        <v>103</v>
      </c>
    </row>
    <row r="17" spans="1:10" ht="15">
      <c r="A17" s="51" t="s">
        <v>31</v>
      </c>
      <c r="B17" s="51"/>
      <c r="C17" s="51"/>
      <c r="D17" s="51"/>
      <c r="E17" s="51"/>
      <c r="F17" s="51"/>
      <c r="G17" s="51"/>
      <c r="H17" s="51"/>
      <c r="I17" s="51"/>
      <c r="J17" s="51"/>
    </row>
    <row r="18" spans="1:13" ht="12.75">
      <c r="A18" s="10" t="s">
        <v>256</v>
      </c>
      <c r="B18" s="10" t="s">
        <v>257</v>
      </c>
      <c r="C18" s="10" t="s">
        <v>258</v>
      </c>
      <c r="D18" s="10" t="str">
        <f>"0,6279"</f>
        <v>0,6279</v>
      </c>
      <c r="E18" s="10" t="s">
        <v>19</v>
      </c>
      <c r="F18" s="10" t="s">
        <v>259</v>
      </c>
      <c r="G18" s="12" t="s">
        <v>187</v>
      </c>
      <c r="H18" s="12" t="s">
        <v>260</v>
      </c>
      <c r="I18" s="12" t="s">
        <v>236</v>
      </c>
      <c r="J18" s="11"/>
      <c r="K18" s="10" t="str">
        <f>"200,0"</f>
        <v>200,0</v>
      </c>
      <c r="L18" s="12" t="str">
        <f>"135,6264"</f>
        <v>135,6264</v>
      </c>
      <c r="M18" s="10" t="s">
        <v>57</v>
      </c>
    </row>
    <row r="19" spans="1:13" ht="12.75">
      <c r="A19" s="13" t="s">
        <v>262</v>
      </c>
      <c r="B19" s="13" t="s">
        <v>263</v>
      </c>
      <c r="C19" s="13" t="s">
        <v>264</v>
      </c>
      <c r="D19" s="13" t="str">
        <f>"0,6246"</f>
        <v>0,6246</v>
      </c>
      <c r="E19" s="13" t="s">
        <v>160</v>
      </c>
      <c r="F19" s="13" t="s">
        <v>265</v>
      </c>
      <c r="G19" s="15" t="s">
        <v>254</v>
      </c>
      <c r="H19" s="15" t="s">
        <v>266</v>
      </c>
      <c r="I19" s="14"/>
      <c r="J19" s="14"/>
      <c r="K19" s="13" t="str">
        <f>"207,5"</f>
        <v>207,5</v>
      </c>
      <c r="L19" s="15" t="str">
        <f>"129,6045"</f>
        <v>129,6045</v>
      </c>
      <c r="M19" s="13" t="s">
        <v>267</v>
      </c>
    </row>
    <row r="21" spans="1:10" ht="15">
      <c r="A21" s="51" t="s">
        <v>268</v>
      </c>
      <c r="B21" s="51"/>
      <c r="C21" s="51"/>
      <c r="D21" s="51"/>
      <c r="E21" s="51"/>
      <c r="F21" s="51"/>
      <c r="G21" s="51"/>
      <c r="H21" s="51"/>
      <c r="I21" s="51"/>
      <c r="J21" s="51"/>
    </row>
    <row r="22" spans="1:13" ht="12.75">
      <c r="A22" s="10" t="s">
        <v>270</v>
      </c>
      <c r="B22" s="10" t="s">
        <v>271</v>
      </c>
      <c r="C22" s="10" t="s">
        <v>272</v>
      </c>
      <c r="D22" s="10" t="str">
        <f>"0,6015"</f>
        <v>0,6015</v>
      </c>
      <c r="E22" s="10" t="s">
        <v>19</v>
      </c>
      <c r="F22" s="10" t="s">
        <v>127</v>
      </c>
      <c r="G22" s="12" t="s">
        <v>253</v>
      </c>
      <c r="H22" s="12" t="s">
        <v>236</v>
      </c>
      <c r="I22" s="11" t="s">
        <v>273</v>
      </c>
      <c r="J22" s="11"/>
      <c r="K22" s="10" t="str">
        <f>"200,0"</f>
        <v>200,0</v>
      </c>
      <c r="L22" s="12" t="str">
        <f>"120,3100"</f>
        <v>120,3100</v>
      </c>
      <c r="M22" s="10" t="s">
        <v>274</v>
      </c>
    </row>
    <row r="23" spans="1:13" ht="12.75">
      <c r="A23" s="13" t="s">
        <v>276</v>
      </c>
      <c r="B23" s="13" t="s">
        <v>277</v>
      </c>
      <c r="C23" s="13" t="s">
        <v>278</v>
      </c>
      <c r="D23" s="13" t="str">
        <f>"0,5875"</f>
        <v>0,5875</v>
      </c>
      <c r="E23" s="13" t="s">
        <v>160</v>
      </c>
      <c r="F23" s="13" t="s">
        <v>20</v>
      </c>
      <c r="G23" s="15" t="s">
        <v>172</v>
      </c>
      <c r="H23" s="15" t="s">
        <v>235</v>
      </c>
      <c r="I23" s="15" t="s">
        <v>236</v>
      </c>
      <c r="J23" s="14"/>
      <c r="K23" s="13" t="str">
        <f>"200,0"</f>
        <v>200,0</v>
      </c>
      <c r="L23" s="15" t="str">
        <f>"117,5000"</f>
        <v>117,5000</v>
      </c>
      <c r="M23" s="13" t="s">
        <v>57</v>
      </c>
    </row>
    <row r="25" spans="1:10" ht="15">
      <c r="A25" s="51" t="s">
        <v>48</v>
      </c>
      <c r="B25" s="51"/>
      <c r="C25" s="51"/>
      <c r="D25" s="51"/>
      <c r="E25" s="51"/>
      <c r="F25" s="51"/>
      <c r="G25" s="51"/>
      <c r="H25" s="51"/>
      <c r="I25" s="51"/>
      <c r="J25" s="51"/>
    </row>
    <row r="26" spans="1:13" ht="12.75">
      <c r="A26" s="10" t="s">
        <v>280</v>
      </c>
      <c r="B26" s="10" t="s">
        <v>281</v>
      </c>
      <c r="C26" s="10" t="s">
        <v>282</v>
      </c>
      <c r="D26" s="10" t="str">
        <f>"0,5815"</f>
        <v>0,5815</v>
      </c>
      <c r="E26" s="10" t="s">
        <v>109</v>
      </c>
      <c r="F26" s="10" t="s">
        <v>117</v>
      </c>
      <c r="G26" s="12" t="s">
        <v>30</v>
      </c>
      <c r="H26" s="12" t="s">
        <v>247</v>
      </c>
      <c r="I26" s="12" t="s">
        <v>36</v>
      </c>
      <c r="J26" s="11"/>
      <c r="K26" s="10" t="str">
        <f>"105,0"</f>
        <v>105,0</v>
      </c>
      <c r="L26" s="12" t="str">
        <f>"75,1007"</f>
        <v>75,1007</v>
      </c>
      <c r="M26" s="10" t="s">
        <v>121</v>
      </c>
    </row>
    <row r="27" spans="1:13" ht="12.75">
      <c r="A27" s="13" t="s">
        <v>284</v>
      </c>
      <c r="B27" s="13" t="s">
        <v>285</v>
      </c>
      <c r="C27" s="13" t="s">
        <v>286</v>
      </c>
      <c r="D27" s="13" t="str">
        <f>"0,5578"</f>
        <v>0,5578</v>
      </c>
      <c r="E27" s="13" t="s">
        <v>160</v>
      </c>
      <c r="F27" s="13" t="s">
        <v>287</v>
      </c>
      <c r="G27" s="15" t="s">
        <v>55</v>
      </c>
      <c r="H27" s="15" t="s">
        <v>166</v>
      </c>
      <c r="I27" s="14" t="s">
        <v>253</v>
      </c>
      <c r="J27" s="14"/>
      <c r="K27" s="13" t="str">
        <f>"175,0"</f>
        <v>175,0</v>
      </c>
      <c r="L27" s="15" t="str">
        <f>"97,6150"</f>
        <v>97,6150</v>
      </c>
      <c r="M27" s="13" t="s">
        <v>57</v>
      </c>
    </row>
    <row r="29" ht="15">
      <c r="E29" s="19" t="s">
        <v>58</v>
      </c>
    </row>
    <row r="30" ht="15">
      <c r="E30" s="19" t="s">
        <v>59</v>
      </c>
    </row>
    <row r="31" ht="15">
      <c r="E31" s="19" t="s">
        <v>60</v>
      </c>
    </row>
    <row r="32" ht="15">
      <c r="E32" s="19" t="s">
        <v>61</v>
      </c>
    </row>
    <row r="33" ht="15">
      <c r="E33" s="19" t="s">
        <v>61</v>
      </c>
    </row>
    <row r="34" ht="15">
      <c r="E34" s="19" t="s">
        <v>62</v>
      </c>
    </row>
    <row r="35" ht="15">
      <c r="E35" s="19"/>
    </row>
    <row r="37" spans="1:2" ht="18">
      <c r="A37" s="20" t="s">
        <v>63</v>
      </c>
      <c r="B37" s="20"/>
    </row>
    <row r="38" spans="1:2" ht="15">
      <c r="A38" s="21" t="s">
        <v>194</v>
      </c>
      <c r="B38" s="21"/>
    </row>
    <row r="39" spans="1:2" ht="14.25">
      <c r="A39" s="23"/>
      <c r="B39" s="24" t="s">
        <v>65</v>
      </c>
    </row>
    <row r="40" spans="1:5" ht="15">
      <c r="A40" s="25" t="s">
        <v>66</v>
      </c>
      <c r="B40" s="25" t="s">
        <v>67</v>
      </c>
      <c r="C40" s="25" t="s">
        <v>68</v>
      </c>
      <c r="D40" s="25" t="s">
        <v>69</v>
      </c>
      <c r="E40" s="25" t="s">
        <v>70</v>
      </c>
    </row>
    <row r="41" spans="1:5" ht="12.75">
      <c r="A41" s="22" t="s">
        <v>240</v>
      </c>
      <c r="B41" s="4" t="s">
        <v>65</v>
      </c>
      <c r="C41" s="4" t="s">
        <v>210</v>
      </c>
      <c r="D41" s="4" t="s">
        <v>30</v>
      </c>
      <c r="E41" s="26" t="s">
        <v>288</v>
      </c>
    </row>
    <row r="42" spans="1:5" ht="12.75">
      <c r="A42" s="22" t="s">
        <v>113</v>
      </c>
      <c r="B42" s="4" t="s">
        <v>65</v>
      </c>
      <c r="C42" s="4" t="s">
        <v>197</v>
      </c>
      <c r="D42" s="4" t="s">
        <v>36</v>
      </c>
      <c r="E42" s="26" t="s">
        <v>289</v>
      </c>
    </row>
    <row r="44" spans="1:2" ht="14.25">
      <c r="A44" s="23"/>
      <c r="B44" s="24" t="s">
        <v>76</v>
      </c>
    </row>
    <row r="45" spans="1:5" ht="15">
      <c r="A45" s="25" t="s">
        <v>66</v>
      </c>
      <c r="B45" s="25" t="s">
        <v>67</v>
      </c>
      <c r="C45" s="25" t="s">
        <v>68</v>
      </c>
      <c r="D45" s="25" t="s">
        <v>69</v>
      </c>
      <c r="E45" s="25" t="s">
        <v>70</v>
      </c>
    </row>
    <row r="46" spans="1:5" ht="12.75">
      <c r="A46" s="22" t="s">
        <v>105</v>
      </c>
      <c r="B46" s="4" t="s">
        <v>199</v>
      </c>
      <c r="C46" s="4" t="s">
        <v>200</v>
      </c>
      <c r="D46" s="4" t="s">
        <v>45</v>
      </c>
      <c r="E46" s="26" t="s">
        <v>290</v>
      </c>
    </row>
    <row r="49" spans="1:2" ht="15">
      <c r="A49" s="21" t="s">
        <v>64</v>
      </c>
      <c r="B49" s="21"/>
    </row>
    <row r="50" spans="1:2" ht="14.25">
      <c r="A50" s="23"/>
      <c r="B50" s="24" t="s">
        <v>202</v>
      </c>
    </row>
    <row r="51" spans="1:5" ht="15">
      <c r="A51" s="25" t="s">
        <v>66</v>
      </c>
      <c r="B51" s="25" t="s">
        <v>67</v>
      </c>
      <c r="C51" s="25" t="s">
        <v>68</v>
      </c>
      <c r="D51" s="25" t="s">
        <v>69</v>
      </c>
      <c r="E51" s="25" t="s">
        <v>70</v>
      </c>
    </row>
    <row r="52" spans="1:5" ht="12.75">
      <c r="A52" s="22" t="s">
        <v>255</v>
      </c>
      <c r="B52" s="4" t="s">
        <v>203</v>
      </c>
      <c r="C52" s="4" t="s">
        <v>78</v>
      </c>
      <c r="D52" s="4" t="s">
        <v>236</v>
      </c>
      <c r="E52" s="26" t="s">
        <v>291</v>
      </c>
    </row>
    <row r="53" spans="1:5" ht="12.75">
      <c r="A53" s="22" t="s">
        <v>279</v>
      </c>
      <c r="B53" s="4" t="s">
        <v>292</v>
      </c>
      <c r="C53" s="4" t="s">
        <v>71</v>
      </c>
      <c r="D53" s="4" t="s">
        <v>36</v>
      </c>
      <c r="E53" s="26" t="s">
        <v>293</v>
      </c>
    </row>
    <row r="55" spans="1:2" ht="14.25">
      <c r="A55" s="23"/>
      <c r="B55" s="24" t="s">
        <v>65</v>
      </c>
    </row>
    <row r="56" spans="1:5" ht="15">
      <c r="A56" s="25" t="s">
        <v>66</v>
      </c>
      <c r="B56" s="25" t="s">
        <v>67</v>
      </c>
      <c r="C56" s="25" t="s">
        <v>68</v>
      </c>
      <c r="D56" s="25" t="s">
        <v>69</v>
      </c>
      <c r="E56" s="25" t="s">
        <v>70</v>
      </c>
    </row>
    <row r="57" spans="1:5" ht="12.75">
      <c r="A57" s="22" t="s">
        <v>249</v>
      </c>
      <c r="B57" s="4" t="s">
        <v>65</v>
      </c>
      <c r="C57" s="4" t="s">
        <v>197</v>
      </c>
      <c r="D57" s="4" t="s">
        <v>254</v>
      </c>
      <c r="E57" s="26" t="s">
        <v>294</v>
      </c>
    </row>
    <row r="58" spans="1:5" ht="12.75">
      <c r="A58" s="22" t="s">
        <v>269</v>
      </c>
      <c r="B58" s="4" t="s">
        <v>65</v>
      </c>
      <c r="C58" s="4" t="s">
        <v>295</v>
      </c>
      <c r="D58" s="4" t="s">
        <v>236</v>
      </c>
      <c r="E58" s="26" t="s">
        <v>296</v>
      </c>
    </row>
    <row r="59" spans="1:5" ht="12.75">
      <c r="A59" s="22" t="s">
        <v>275</v>
      </c>
      <c r="B59" s="4" t="s">
        <v>65</v>
      </c>
      <c r="C59" s="4" t="s">
        <v>295</v>
      </c>
      <c r="D59" s="4" t="s">
        <v>236</v>
      </c>
      <c r="E59" s="26" t="s">
        <v>297</v>
      </c>
    </row>
    <row r="60" spans="1:5" ht="12.75">
      <c r="A60" s="22" t="s">
        <v>283</v>
      </c>
      <c r="B60" s="4" t="s">
        <v>65</v>
      </c>
      <c r="C60" s="4" t="s">
        <v>71</v>
      </c>
      <c r="D60" s="4" t="s">
        <v>166</v>
      </c>
      <c r="E60" s="26" t="s">
        <v>298</v>
      </c>
    </row>
    <row r="62" spans="1:2" ht="14.25">
      <c r="A62" s="23"/>
      <c r="B62" s="24" t="s">
        <v>76</v>
      </c>
    </row>
    <row r="63" spans="1:5" ht="15">
      <c r="A63" s="25" t="s">
        <v>66</v>
      </c>
      <c r="B63" s="25" t="s">
        <v>67</v>
      </c>
      <c r="C63" s="25" t="s">
        <v>68</v>
      </c>
      <c r="D63" s="25" t="s">
        <v>69</v>
      </c>
      <c r="E63" s="25" t="s">
        <v>70</v>
      </c>
    </row>
    <row r="64" spans="1:5" ht="12.75">
      <c r="A64" s="22" t="s">
        <v>261</v>
      </c>
      <c r="B64" s="4" t="s">
        <v>80</v>
      </c>
      <c r="C64" s="4" t="s">
        <v>78</v>
      </c>
      <c r="D64" s="4" t="s">
        <v>266</v>
      </c>
      <c r="E64" s="26" t="s">
        <v>299</v>
      </c>
    </row>
    <row r="69" spans="1:2" ht="18">
      <c r="A69" s="20" t="s">
        <v>82</v>
      </c>
      <c r="B69" s="20"/>
    </row>
    <row r="70" spans="1:3" ht="15">
      <c r="A70" s="25" t="s">
        <v>83</v>
      </c>
      <c r="B70" s="25" t="s">
        <v>84</v>
      </c>
      <c r="C70" s="25" t="s">
        <v>85</v>
      </c>
    </row>
    <row r="71" spans="1:3" ht="12.75">
      <c r="A71" s="4" t="s">
        <v>109</v>
      </c>
      <c r="B71" s="4" t="s">
        <v>300</v>
      </c>
      <c r="C71" s="4" t="s">
        <v>301</v>
      </c>
    </row>
    <row r="72" spans="1:3" ht="12.75">
      <c r="A72" s="4" t="s">
        <v>19</v>
      </c>
      <c r="B72" s="4" t="s">
        <v>223</v>
      </c>
      <c r="C72" s="4" t="s">
        <v>302</v>
      </c>
    </row>
    <row r="73" spans="1:3" ht="12.75">
      <c r="A73" s="4" t="s">
        <v>244</v>
      </c>
      <c r="B73" s="4" t="s">
        <v>88</v>
      </c>
      <c r="C73" s="4" t="s">
        <v>303</v>
      </c>
    </row>
    <row r="74" spans="1:3" ht="12.75">
      <c r="A74" s="4" t="s">
        <v>98</v>
      </c>
      <c r="B74" s="4" t="s">
        <v>88</v>
      </c>
      <c r="C74" s="4" t="s">
        <v>304</v>
      </c>
    </row>
  </sheetData>
  <sheetProtection/>
  <mergeCells count="18">
    <mergeCell ref="A1:M2"/>
    <mergeCell ref="A3:A4"/>
    <mergeCell ref="B3:B4"/>
    <mergeCell ref="C3:C4"/>
    <mergeCell ref="D3:D4"/>
    <mergeCell ref="E3:E4"/>
    <mergeCell ref="F3:F4"/>
    <mergeCell ref="G3:J3"/>
    <mergeCell ref="A25:J25"/>
    <mergeCell ref="K3:K4"/>
    <mergeCell ref="L3:L4"/>
    <mergeCell ref="M3:M4"/>
    <mergeCell ref="A5:J5"/>
    <mergeCell ref="A8:J8"/>
    <mergeCell ref="A11:J11"/>
    <mergeCell ref="A14:J14"/>
    <mergeCell ref="A17:J17"/>
    <mergeCell ref="A21:J2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" sqref="A1:Y2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5.625" style="4" bestFit="1" customWidth="1"/>
    <col min="4" max="4" width="9.25390625" style="4" bestFit="1" customWidth="1"/>
    <col min="5" max="5" width="22.75390625" style="4" bestFit="1" customWidth="1"/>
    <col min="6" max="6" width="30.25390625" style="4" bestFit="1" customWidth="1"/>
    <col min="7" max="9" width="5.625" style="3" customWidth="1"/>
    <col min="10" max="10" width="4.875" style="3" customWidth="1"/>
    <col min="11" max="11" width="7.875" style="4" bestFit="1" customWidth="1"/>
    <col min="12" max="12" width="8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40" t="s">
        <v>230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6</v>
      </c>
      <c r="C3" s="48" t="s">
        <v>10</v>
      </c>
      <c r="D3" s="34" t="s">
        <v>12</v>
      </c>
      <c r="E3" s="34" t="s">
        <v>4</v>
      </c>
      <c r="F3" s="49" t="s">
        <v>7</v>
      </c>
      <c r="G3" s="46" t="s">
        <v>13</v>
      </c>
      <c r="H3" s="34"/>
      <c r="I3" s="34"/>
      <c r="J3" s="36"/>
      <c r="K3" s="32" t="s">
        <v>91</v>
      </c>
      <c r="L3" s="34" t="s">
        <v>3</v>
      </c>
      <c r="M3" s="36" t="s">
        <v>2</v>
      </c>
    </row>
    <row r="4" spans="1:13" s="1" customFormat="1" ht="21" customHeight="1" thickBot="1">
      <c r="A4" s="47"/>
      <c r="B4" s="35"/>
      <c r="C4" s="35"/>
      <c r="D4" s="35"/>
      <c r="E4" s="35"/>
      <c r="F4" s="50"/>
      <c r="G4" s="5">
        <v>1</v>
      </c>
      <c r="H4" s="6">
        <v>2</v>
      </c>
      <c r="I4" s="6">
        <v>3</v>
      </c>
      <c r="J4" s="7" t="s">
        <v>5</v>
      </c>
      <c r="K4" s="33"/>
      <c r="L4" s="35"/>
      <c r="M4" s="37"/>
    </row>
    <row r="5" spans="1:10" ht="15">
      <c r="A5" s="38" t="s">
        <v>181</v>
      </c>
      <c r="B5" s="39"/>
      <c r="C5" s="39"/>
      <c r="D5" s="39"/>
      <c r="E5" s="39"/>
      <c r="F5" s="39"/>
      <c r="G5" s="39"/>
      <c r="H5" s="39"/>
      <c r="I5" s="39"/>
      <c r="J5" s="39"/>
    </row>
    <row r="6" spans="1:13" ht="12.75">
      <c r="A6" s="16" t="s">
        <v>232</v>
      </c>
      <c r="B6" s="16" t="s">
        <v>233</v>
      </c>
      <c r="C6" s="16" t="s">
        <v>234</v>
      </c>
      <c r="D6" s="16" t="str">
        <f>"0,5388"</f>
        <v>0,5388</v>
      </c>
      <c r="E6" s="16" t="s">
        <v>160</v>
      </c>
      <c r="F6" s="16" t="s">
        <v>20</v>
      </c>
      <c r="G6" s="18" t="s">
        <v>187</v>
      </c>
      <c r="H6" s="18" t="s">
        <v>235</v>
      </c>
      <c r="I6" s="18" t="s">
        <v>236</v>
      </c>
      <c r="J6" s="17"/>
      <c r="K6" s="16" t="str">
        <f>"200,0"</f>
        <v>200,0</v>
      </c>
      <c r="L6" s="18" t="str">
        <f>"177,2652"</f>
        <v>177,2652</v>
      </c>
      <c r="M6" s="16" t="s">
        <v>57</v>
      </c>
    </row>
    <row r="8" ht="15">
      <c r="E8" s="19" t="s">
        <v>58</v>
      </c>
    </row>
    <row r="9" ht="15">
      <c r="E9" s="19" t="s">
        <v>59</v>
      </c>
    </row>
    <row r="10" ht="15">
      <c r="E10" s="19" t="s">
        <v>60</v>
      </c>
    </row>
    <row r="11" ht="15">
      <c r="E11" s="19" t="s">
        <v>61</v>
      </c>
    </row>
    <row r="12" ht="15">
      <c r="E12" s="19" t="s">
        <v>61</v>
      </c>
    </row>
    <row r="13" ht="15">
      <c r="E13" s="19" t="s">
        <v>62</v>
      </c>
    </row>
    <row r="14" ht="15">
      <c r="E14" s="19"/>
    </row>
    <row r="16" spans="1:2" ht="18">
      <c r="A16" s="20" t="s">
        <v>63</v>
      </c>
      <c r="B16" s="20"/>
    </row>
    <row r="17" spans="1:2" ht="15">
      <c r="A17" s="21" t="s">
        <v>64</v>
      </c>
      <c r="B17" s="21"/>
    </row>
    <row r="18" spans="1:2" ht="14.25">
      <c r="A18" s="23"/>
      <c r="B18" s="24" t="s">
        <v>76</v>
      </c>
    </row>
    <row r="19" spans="1:5" ht="15">
      <c r="A19" s="25" t="s">
        <v>66</v>
      </c>
      <c r="B19" s="25" t="s">
        <v>67</v>
      </c>
      <c r="C19" s="25" t="s">
        <v>68</v>
      </c>
      <c r="D19" s="25" t="s">
        <v>69</v>
      </c>
      <c r="E19" s="25" t="s">
        <v>70</v>
      </c>
    </row>
    <row r="20" spans="1:5" ht="12.75">
      <c r="A20" s="22" t="s">
        <v>231</v>
      </c>
      <c r="B20" s="4" t="s">
        <v>199</v>
      </c>
      <c r="C20" s="4" t="s">
        <v>206</v>
      </c>
      <c r="D20" s="4" t="s">
        <v>236</v>
      </c>
      <c r="E20" s="26" t="s">
        <v>237</v>
      </c>
    </row>
  </sheetData>
  <sheetProtection/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91"/>
  <sheetViews>
    <sheetView zoomScalePageLayoutView="0" workbookViewId="0" topLeftCell="A1">
      <selection activeCell="A1" sqref="A1:Y2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55.625" style="4" bestFit="1" customWidth="1"/>
    <col min="4" max="4" width="9.25390625" style="4" bestFit="1" customWidth="1"/>
    <col min="5" max="5" width="22.75390625" style="4" bestFit="1" customWidth="1"/>
    <col min="6" max="6" width="30.25390625" style="4" bestFit="1" customWidth="1"/>
    <col min="7" max="9" width="5.625" style="3" customWidth="1"/>
    <col min="10" max="10" width="4.875" style="3" customWidth="1"/>
    <col min="11" max="11" width="7.875" style="4" bestFit="1" customWidth="1"/>
    <col min="12" max="12" width="8.625" style="3" bestFit="1" customWidth="1"/>
    <col min="13" max="13" width="31.00390625" style="4" bestFit="1" customWidth="1"/>
    <col min="14" max="16384" width="9.125" style="3" customWidth="1"/>
  </cols>
  <sheetData>
    <row r="1" spans="1:13" s="2" customFormat="1" ht="28.5" customHeight="1">
      <c r="A1" s="40" t="s">
        <v>92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6</v>
      </c>
      <c r="C3" s="48" t="s">
        <v>10</v>
      </c>
      <c r="D3" s="34" t="s">
        <v>12</v>
      </c>
      <c r="E3" s="34" t="s">
        <v>4</v>
      </c>
      <c r="F3" s="49" t="s">
        <v>7</v>
      </c>
      <c r="G3" s="46" t="s">
        <v>13</v>
      </c>
      <c r="H3" s="34"/>
      <c r="I3" s="34"/>
      <c r="J3" s="36"/>
      <c r="K3" s="32" t="s">
        <v>91</v>
      </c>
      <c r="L3" s="34" t="s">
        <v>3</v>
      </c>
      <c r="M3" s="36" t="s">
        <v>2</v>
      </c>
    </row>
    <row r="4" spans="1:13" s="1" customFormat="1" ht="21" customHeight="1" thickBot="1">
      <c r="A4" s="47"/>
      <c r="B4" s="35"/>
      <c r="C4" s="35"/>
      <c r="D4" s="35"/>
      <c r="E4" s="35"/>
      <c r="F4" s="50"/>
      <c r="G4" s="5">
        <v>1</v>
      </c>
      <c r="H4" s="6">
        <v>2</v>
      </c>
      <c r="I4" s="6">
        <v>3</v>
      </c>
      <c r="J4" s="7" t="s">
        <v>5</v>
      </c>
      <c r="K4" s="33"/>
      <c r="L4" s="35"/>
      <c r="M4" s="37"/>
    </row>
    <row r="5" spans="1:10" ht="15">
      <c r="A5" s="38" t="s">
        <v>93</v>
      </c>
      <c r="B5" s="39"/>
      <c r="C5" s="39"/>
      <c r="D5" s="39"/>
      <c r="E5" s="39"/>
      <c r="F5" s="39"/>
      <c r="G5" s="39"/>
      <c r="H5" s="39"/>
      <c r="I5" s="39"/>
      <c r="J5" s="39"/>
    </row>
    <row r="6" spans="1:13" ht="12.75">
      <c r="A6" s="16" t="s">
        <v>95</v>
      </c>
      <c r="B6" s="16" t="s">
        <v>96</v>
      </c>
      <c r="C6" s="16" t="s">
        <v>97</v>
      </c>
      <c r="D6" s="16" t="str">
        <f>"1,0396"</f>
        <v>1,0396</v>
      </c>
      <c r="E6" s="16" t="s">
        <v>98</v>
      </c>
      <c r="F6" s="16" t="s">
        <v>99</v>
      </c>
      <c r="G6" s="18" t="s">
        <v>100</v>
      </c>
      <c r="H6" s="18" t="s">
        <v>101</v>
      </c>
      <c r="I6" s="17" t="s">
        <v>102</v>
      </c>
      <c r="J6" s="17"/>
      <c r="K6" s="16" t="str">
        <f>"55,0"</f>
        <v>55,0</v>
      </c>
      <c r="L6" s="18" t="str">
        <f>"57,1807"</f>
        <v>57,1807</v>
      </c>
      <c r="M6" s="16" t="s">
        <v>103</v>
      </c>
    </row>
    <row r="8" spans="1:10" ht="15">
      <c r="A8" s="51" t="s">
        <v>104</v>
      </c>
      <c r="B8" s="51"/>
      <c r="C8" s="51"/>
      <c r="D8" s="51"/>
      <c r="E8" s="51"/>
      <c r="F8" s="51"/>
      <c r="G8" s="51"/>
      <c r="H8" s="51"/>
      <c r="I8" s="51"/>
      <c r="J8" s="51"/>
    </row>
    <row r="9" spans="1:13" ht="12.75">
      <c r="A9" s="16" t="s">
        <v>106</v>
      </c>
      <c r="B9" s="16" t="s">
        <v>107</v>
      </c>
      <c r="C9" s="16" t="s">
        <v>108</v>
      </c>
      <c r="D9" s="16" t="str">
        <f>"0,9124"</f>
        <v>0,9124</v>
      </c>
      <c r="E9" s="16" t="s">
        <v>109</v>
      </c>
      <c r="F9" s="16" t="s">
        <v>99</v>
      </c>
      <c r="G9" s="18" t="s">
        <v>100</v>
      </c>
      <c r="H9" s="18" t="s">
        <v>101</v>
      </c>
      <c r="I9" s="18" t="s">
        <v>110</v>
      </c>
      <c r="J9" s="17"/>
      <c r="K9" s="16" t="str">
        <f>"57,5"</f>
        <v>57,5</v>
      </c>
      <c r="L9" s="18" t="str">
        <f>"97,8435"</f>
        <v>97,8435</v>
      </c>
      <c r="M9" s="16" t="s">
        <v>111</v>
      </c>
    </row>
    <row r="11" spans="1:10" ht="15">
      <c r="A11" s="51" t="s">
        <v>112</v>
      </c>
      <c r="B11" s="51"/>
      <c r="C11" s="51"/>
      <c r="D11" s="51"/>
      <c r="E11" s="51"/>
      <c r="F11" s="51"/>
      <c r="G11" s="51"/>
      <c r="H11" s="51"/>
      <c r="I11" s="51"/>
      <c r="J11" s="51"/>
    </row>
    <row r="12" spans="1:13" ht="12.75">
      <c r="A12" s="16" t="s">
        <v>114</v>
      </c>
      <c r="B12" s="16" t="s">
        <v>115</v>
      </c>
      <c r="C12" s="16" t="s">
        <v>116</v>
      </c>
      <c r="D12" s="16" t="str">
        <f>"0,7872"</f>
        <v>0,7872</v>
      </c>
      <c r="E12" s="16" t="s">
        <v>109</v>
      </c>
      <c r="F12" s="16" t="s">
        <v>117</v>
      </c>
      <c r="G12" s="18" t="s">
        <v>118</v>
      </c>
      <c r="H12" s="18" t="s">
        <v>119</v>
      </c>
      <c r="I12" s="17" t="s">
        <v>120</v>
      </c>
      <c r="J12" s="17"/>
      <c r="K12" s="16" t="str">
        <f>"65,0"</f>
        <v>65,0</v>
      </c>
      <c r="L12" s="18" t="str">
        <f>"51,1680"</f>
        <v>51,1680</v>
      </c>
      <c r="M12" s="16" t="s">
        <v>121</v>
      </c>
    </row>
    <row r="14" spans="1:10" ht="15">
      <c r="A14" s="51" t="s">
        <v>122</v>
      </c>
      <c r="B14" s="51"/>
      <c r="C14" s="51"/>
      <c r="D14" s="51"/>
      <c r="E14" s="51"/>
      <c r="F14" s="51"/>
      <c r="G14" s="51"/>
      <c r="H14" s="51"/>
      <c r="I14" s="51"/>
      <c r="J14" s="51"/>
    </row>
    <row r="15" spans="1:13" ht="12.75">
      <c r="A15" s="16" t="s">
        <v>124</v>
      </c>
      <c r="B15" s="16" t="s">
        <v>125</v>
      </c>
      <c r="C15" s="16" t="s">
        <v>126</v>
      </c>
      <c r="D15" s="16" t="str">
        <f>"1,1824"</f>
        <v>1,1824</v>
      </c>
      <c r="E15" s="16" t="s">
        <v>19</v>
      </c>
      <c r="F15" s="16" t="s">
        <v>127</v>
      </c>
      <c r="G15" s="18" t="s">
        <v>128</v>
      </c>
      <c r="H15" s="18" t="s">
        <v>129</v>
      </c>
      <c r="I15" s="18" t="s">
        <v>130</v>
      </c>
      <c r="J15" s="17"/>
      <c r="K15" s="16" t="str">
        <f>"30,0"</f>
        <v>30,0</v>
      </c>
      <c r="L15" s="18" t="str">
        <f>"43,6306"</f>
        <v>43,6306</v>
      </c>
      <c r="M15" s="16" t="s">
        <v>131</v>
      </c>
    </row>
    <row r="17" spans="1:10" ht="15">
      <c r="A17" s="51" t="s">
        <v>132</v>
      </c>
      <c r="B17" s="51"/>
      <c r="C17" s="51"/>
      <c r="D17" s="51"/>
      <c r="E17" s="51"/>
      <c r="F17" s="51"/>
      <c r="G17" s="51"/>
      <c r="H17" s="51"/>
      <c r="I17" s="51"/>
      <c r="J17" s="51"/>
    </row>
    <row r="18" spans="1:13" ht="12.75">
      <c r="A18" s="16" t="s">
        <v>134</v>
      </c>
      <c r="B18" s="16" t="s">
        <v>135</v>
      </c>
      <c r="C18" s="16" t="s">
        <v>136</v>
      </c>
      <c r="D18" s="16" t="str">
        <f>"0,8484"</f>
        <v>0,8484</v>
      </c>
      <c r="E18" s="16" t="s">
        <v>137</v>
      </c>
      <c r="F18" s="16" t="s">
        <v>138</v>
      </c>
      <c r="G18" s="17" t="s">
        <v>36</v>
      </c>
      <c r="H18" s="18" t="s">
        <v>36</v>
      </c>
      <c r="I18" s="17" t="s">
        <v>45</v>
      </c>
      <c r="J18" s="17"/>
      <c r="K18" s="16" t="str">
        <f>"105,0"</f>
        <v>105,0</v>
      </c>
      <c r="L18" s="18" t="str">
        <f>"96,2086"</f>
        <v>96,2086</v>
      </c>
      <c r="M18" s="16" t="s">
        <v>57</v>
      </c>
    </row>
    <row r="20" spans="1:10" ht="15">
      <c r="A20" s="51" t="s">
        <v>112</v>
      </c>
      <c r="B20" s="51"/>
      <c r="C20" s="51"/>
      <c r="D20" s="51"/>
      <c r="E20" s="51"/>
      <c r="F20" s="51"/>
      <c r="G20" s="51"/>
      <c r="H20" s="51"/>
      <c r="I20" s="51"/>
      <c r="J20" s="51"/>
    </row>
    <row r="21" spans="1:13" ht="12.75">
      <c r="A21" s="16" t="s">
        <v>140</v>
      </c>
      <c r="B21" s="16" t="s">
        <v>141</v>
      </c>
      <c r="C21" s="16" t="s">
        <v>142</v>
      </c>
      <c r="D21" s="16" t="str">
        <f>"0,7498"</f>
        <v>0,7498</v>
      </c>
      <c r="E21" s="16" t="s">
        <v>137</v>
      </c>
      <c r="F21" s="16" t="s">
        <v>138</v>
      </c>
      <c r="G21" s="18" t="s">
        <v>44</v>
      </c>
      <c r="H21" s="18" t="s">
        <v>36</v>
      </c>
      <c r="I21" s="17" t="s">
        <v>45</v>
      </c>
      <c r="J21" s="17"/>
      <c r="K21" s="16" t="str">
        <f>"105,0"</f>
        <v>105,0</v>
      </c>
      <c r="L21" s="18" t="str">
        <f>"78,7238"</f>
        <v>78,7238</v>
      </c>
      <c r="M21" s="16" t="s">
        <v>57</v>
      </c>
    </row>
    <row r="23" spans="1:10" ht="15">
      <c r="A23" s="51" t="s">
        <v>31</v>
      </c>
      <c r="B23" s="51"/>
      <c r="C23" s="51"/>
      <c r="D23" s="51"/>
      <c r="E23" s="51"/>
      <c r="F23" s="51"/>
      <c r="G23" s="51"/>
      <c r="H23" s="51"/>
      <c r="I23" s="51"/>
      <c r="J23" s="51"/>
    </row>
    <row r="24" spans="1:13" ht="12.75">
      <c r="A24" s="10" t="s">
        <v>144</v>
      </c>
      <c r="B24" s="10" t="s">
        <v>145</v>
      </c>
      <c r="C24" s="10" t="s">
        <v>146</v>
      </c>
      <c r="D24" s="10" t="str">
        <f>"0,6230"</f>
        <v>0,6230</v>
      </c>
      <c r="E24" s="10" t="s">
        <v>109</v>
      </c>
      <c r="F24" s="10" t="s">
        <v>117</v>
      </c>
      <c r="G24" s="12" t="s">
        <v>147</v>
      </c>
      <c r="H24" s="12" t="s">
        <v>28</v>
      </c>
      <c r="I24" s="12" t="s">
        <v>148</v>
      </c>
      <c r="J24" s="11"/>
      <c r="K24" s="10" t="str">
        <f>"82,5"</f>
        <v>82,5</v>
      </c>
      <c r="L24" s="12" t="str">
        <f>"60,6491"</f>
        <v>60,6491</v>
      </c>
      <c r="M24" s="10" t="s">
        <v>121</v>
      </c>
    </row>
    <row r="25" spans="1:13" ht="12.75">
      <c r="A25" s="13" t="s">
        <v>150</v>
      </c>
      <c r="B25" s="13" t="s">
        <v>151</v>
      </c>
      <c r="C25" s="13" t="s">
        <v>152</v>
      </c>
      <c r="D25" s="13" t="str">
        <f>"0,6241"</f>
        <v>0,6241</v>
      </c>
      <c r="E25" s="13" t="s">
        <v>19</v>
      </c>
      <c r="F25" s="13" t="s">
        <v>127</v>
      </c>
      <c r="G25" s="15" t="s">
        <v>22</v>
      </c>
      <c r="H25" s="15" t="s">
        <v>153</v>
      </c>
      <c r="I25" s="14" t="s">
        <v>154</v>
      </c>
      <c r="J25" s="14"/>
      <c r="K25" s="13" t="str">
        <f>"140,0"</f>
        <v>140,0</v>
      </c>
      <c r="L25" s="15" t="str">
        <f>"91,5680"</f>
        <v>91,5680</v>
      </c>
      <c r="M25" s="13" t="s">
        <v>155</v>
      </c>
    </row>
    <row r="27" spans="1:10" ht="15">
      <c r="A27" s="51" t="s">
        <v>48</v>
      </c>
      <c r="B27" s="51"/>
      <c r="C27" s="51"/>
      <c r="D27" s="51"/>
      <c r="E27" s="51"/>
      <c r="F27" s="51"/>
      <c r="G27" s="51"/>
      <c r="H27" s="51"/>
      <c r="I27" s="51"/>
      <c r="J27" s="51"/>
    </row>
    <row r="28" spans="1:13" ht="12.75">
      <c r="A28" s="10" t="s">
        <v>157</v>
      </c>
      <c r="B28" s="10" t="s">
        <v>158</v>
      </c>
      <c r="C28" s="10" t="s">
        <v>159</v>
      </c>
      <c r="D28" s="10" t="str">
        <f>"0,5568"</f>
        <v>0,5568</v>
      </c>
      <c r="E28" s="10" t="s">
        <v>160</v>
      </c>
      <c r="F28" s="10" t="s">
        <v>161</v>
      </c>
      <c r="G28" s="12" t="s">
        <v>162</v>
      </c>
      <c r="H28" s="11" t="s">
        <v>163</v>
      </c>
      <c r="I28" s="11" t="s">
        <v>163</v>
      </c>
      <c r="J28" s="11"/>
      <c r="K28" s="10" t="str">
        <f>"212,5"</f>
        <v>212,5</v>
      </c>
      <c r="L28" s="12" t="str">
        <f>"118,3200"</f>
        <v>118,3200</v>
      </c>
      <c r="M28" s="10" t="s">
        <v>57</v>
      </c>
    </row>
    <row r="29" spans="1:13" ht="12.75">
      <c r="A29" s="27" t="s">
        <v>164</v>
      </c>
      <c r="B29" s="27" t="s">
        <v>51</v>
      </c>
      <c r="C29" s="27" t="s">
        <v>165</v>
      </c>
      <c r="D29" s="27" t="str">
        <f>"0,5570"</f>
        <v>0,5570</v>
      </c>
      <c r="E29" s="27" t="s">
        <v>53</v>
      </c>
      <c r="F29" s="27" t="s">
        <v>20</v>
      </c>
      <c r="G29" s="29" t="s">
        <v>55</v>
      </c>
      <c r="H29" s="29" t="s">
        <v>166</v>
      </c>
      <c r="I29" s="29" t="s">
        <v>167</v>
      </c>
      <c r="J29" s="28"/>
      <c r="K29" s="27" t="str">
        <f>"182,5"</f>
        <v>182,5</v>
      </c>
      <c r="L29" s="29" t="str">
        <f>"101,6525"</f>
        <v>101,6525</v>
      </c>
      <c r="M29" s="27" t="s">
        <v>57</v>
      </c>
    </row>
    <row r="30" spans="1:13" ht="12.75">
      <c r="A30" s="27" t="s">
        <v>169</v>
      </c>
      <c r="B30" s="27" t="s">
        <v>170</v>
      </c>
      <c r="C30" s="27" t="s">
        <v>171</v>
      </c>
      <c r="D30" s="27" t="str">
        <f>"0,5782"</f>
        <v>0,5782</v>
      </c>
      <c r="E30" s="27" t="s">
        <v>19</v>
      </c>
      <c r="F30" s="27" t="s">
        <v>20</v>
      </c>
      <c r="G30" s="29" t="s">
        <v>153</v>
      </c>
      <c r="H30" s="29" t="s">
        <v>23</v>
      </c>
      <c r="I30" s="28" t="s">
        <v>172</v>
      </c>
      <c r="J30" s="28"/>
      <c r="K30" s="27" t="str">
        <f>"145,0"</f>
        <v>145,0</v>
      </c>
      <c r="L30" s="29" t="str">
        <f>"83,8390"</f>
        <v>83,8390</v>
      </c>
      <c r="M30" s="27" t="s">
        <v>57</v>
      </c>
    </row>
    <row r="31" spans="1:13" ht="12.75">
      <c r="A31" s="13" t="s">
        <v>174</v>
      </c>
      <c r="B31" s="13" t="s">
        <v>175</v>
      </c>
      <c r="C31" s="13" t="s">
        <v>176</v>
      </c>
      <c r="D31" s="13" t="str">
        <f>"0,5540"</f>
        <v>0,5540</v>
      </c>
      <c r="E31" s="13" t="s">
        <v>177</v>
      </c>
      <c r="F31" s="13" t="s">
        <v>20</v>
      </c>
      <c r="G31" s="15" t="s">
        <v>178</v>
      </c>
      <c r="H31" s="14" t="s">
        <v>179</v>
      </c>
      <c r="I31" s="15" t="s">
        <v>179</v>
      </c>
      <c r="J31" s="14"/>
      <c r="K31" s="13" t="str">
        <f>"162,5"</f>
        <v>162,5</v>
      </c>
      <c r="L31" s="15" t="str">
        <f>"90,0250"</f>
        <v>90,0250</v>
      </c>
      <c r="M31" s="13" t="s">
        <v>180</v>
      </c>
    </row>
    <row r="33" spans="1:10" ht="15">
      <c r="A33" s="51" t="s">
        <v>181</v>
      </c>
      <c r="B33" s="51"/>
      <c r="C33" s="51"/>
      <c r="D33" s="51"/>
      <c r="E33" s="51"/>
      <c r="F33" s="51"/>
      <c r="G33" s="51"/>
      <c r="H33" s="51"/>
      <c r="I33" s="51"/>
      <c r="J33" s="51"/>
    </row>
    <row r="34" spans="1:13" ht="12.75">
      <c r="A34" s="16" t="s">
        <v>183</v>
      </c>
      <c r="B34" s="16" t="s">
        <v>184</v>
      </c>
      <c r="C34" s="16" t="s">
        <v>185</v>
      </c>
      <c r="D34" s="16" t="str">
        <f>"0,5413"</f>
        <v>0,5413</v>
      </c>
      <c r="E34" s="16" t="s">
        <v>160</v>
      </c>
      <c r="F34" s="16" t="s">
        <v>20</v>
      </c>
      <c r="G34" s="18" t="s">
        <v>179</v>
      </c>
      <c r="H34" s="18" t="s">
        <v>186</v>
      </c>
      <c r="I34" s="17" t="s">
        <v>187</v>
      </c>
      <c r="J34" s="17"/>
      <c r="K34" s="16" t="str">
        <f>"167,5"</f>
        <v>167,5</v>
      </c>
      <c r="L34" s="18" t="str">
        <f>"94,2945"</f>
        <v>94,2945</v>
      </c>
      <c r="M34" s="16" t="s">
        <v>57</v>
      </c>
    </row>
    <row r="36" spans="1:10" ht="15">
      <c r="A36" s="51" t="s">
        <v>188</v>
      </c>
      <c r="B36" s="51"/>
      <c r="C36" s="51"/>
      <c r="D36" s="51"/>
      <c r="E36" s="51"/>
      <c r="F36" s="51"/>
      <c r="G36" s="51"/>
      <c r="H36" s="51"/>
      <c r="I36" s="51"/>
      <c r="J36" s="51"/>
    </row>
    <row r="37" spans="1:13" ht="12.75">
      <c r="A37" s="16" t="s">
        <v>190</v>
      </c>
      <c r="B37" s="16" t="s">
        <v>191</v>
      </c>
      <c r="C37" s="16" t="s">
        <v>192</v>
      </c>
      <c r="D37" s="16" t="str">
        <f>"0,5346"</f>
        <v>0,5346</v>
      </c>
      <c r="E37" s="16" t="s">
        <v>193</v>
      </c>
      <c r="F37" s="16" t="s">
        <v>20</v>
      </c>
      <c r="G37" s="18" t="s">
        <v>45</v>
      </c>
      <c r="H37" s="17" t="s">
        <v>38</v>
      </c>
      <c r="I37" s="18" t="s">
        <v>38</v>
      </c>
      <c r="J37" s="17"/>
      <c r="K37" s="16" t="str">
        <f>"120,0"</f>
        <v>120,0</v>
      </c>
      <c r="L37" s="18" t="str">
        <f>"91,7374"</f>
        <v>91,7374</v>
      </c>
      <c r="M37" s="16" t="s">
        <v>47</v>
      </c>
    </row>
    <row r="39" ht="15">
      <c r="E39" s="19" t="s">
        <v>58</v>
      </c>
    </row>
    <row r="40" ht="15">
      <c r="E40" s="19" t="s">
        <v>59</v>
      </c>
    </row>
    <row r="41" ht="15">
      <c r="E41" s="19" t="s">
        <v>60</v>
      </c>
    </row>
    <row r="42" ht="15">
      <c r="E42" s="19" t="s">
        <v>61</v>
      </c>
    </row>
    <row r="43" ht="15">
      <c r="E43" s="19" t="s">
        <v>61</v>
      </c>
    </row>
    <row r="44" ht="15">
      <c r="E44" s="19" t="s">
        <v>62</v>
      </c>
    </row>
    <row r="45" ht="15">
      <c r="E45" s="19"/>
    </row>
    <row r="47" spans="1:2" ht="18">
      <c r="A47" s="20" t="s">
        <v>63</v>
      </c>
      <c r="B47" s="20"/>
    </row>
    <row r="48" spans="1:2" ht="15">
      <c r="A48" s="21" t="s">
        <v>194</v>
      </c>
      <c r="B48" s="21"/>
    </row>
    <row r="49" spans="1:2" ht="14.25">
      <c r="A49" s="23"/>
      <c r="B49" s="24" t="s">
        <v>65</v>
      </c>
    </row>
    <row r="50" spans="1:5" ht="15">
      <c r="A50" s="25" t="s">
        <v>66</v>
      </c>
      <c r="B50" s="25" t="s">
        <v>67</v>
      </c>
      <c r="C50" s="25" t="s">
        <v>68</v>
      </c>
      <c r="D50" s="25" t="s">
        <v>69</v>
      </c>
      <c r="E50" s="25" t="s">
        <v>70</v>
      </c>
    </row>
    <row r="51" spans="1:5" ht="12.75">
      <c r="A51" s="22" t="s">
        <v>94</v>
      </c>
      <c r="B51" s="4" t="s">
        <v>65</v>
      </c>
      <c r="C51" s="4" t="s">
        <v>195</v>
      </c>
      <c r="D51" s="4" t="s">
        <v>101</v>
      </c>
      <c r="E51" s="26" t="s">
        <v>196</v>
      </c>
    </row>
    <row r="52" spans="1:5" ht="12.75">
      <c r="A52" s="22" t="s">
        <v>113</v>
      </c>
      <c r="B52" s="4" t="s">
        <v>65</v>
      </c>
      <c r="C52" s="4" t="s">
        <v>197</v>
      </c>
      <c r="D52" s="4" t="s">
        <v>119</v>
      </c>
      <c r="E52" s="26" t="s">
        <v>198</v>
      </c>
    </row>
    <row r="54" spans="1:2" ht="14.25">
      <c r="A54" s="23"/>
      <c r="B54" s="24" t="s">
        <v>76</v>
      </c>
    </row>
    <row r="55" spans="1:5" ht="15">
      <c r="A55" s="25" t="s">
        <v>66</v>
      </c>
      <c r="B55" s="25" t="s">
        <v>67</v>
      </c>
      <c r="C55" s="25" t="s">
        <v>68</v>
      </c>
      <c r="D55" s="25" t="s">
        <v>69</v>
      </c>
      <c r="E55" s="25" t="s">
        <v>70</v>
      </c>
    </row>
    <row r="56" spans="1:5" ht="12.75">
      <c r="A56" s="22" t="s">
        <v>105</v>
      </c>
      <c r="B56" s="4" t="s">
        <v>199</v>
      </c>
      <c r="C56" s="4" t="s">
        <v>200</v>
      </c>
      <c r="D56" s="4" t="s">
        <v>110</v>
      </c>
      <c r="E56" s="26" t="s">
        <v>201</v>
      </c>
    </row>
    <row r="59" spans="1:2" ht="15">
      <c r="A59" s="21" t="s">
        <v>64</v>
      </c>
      <c r="B59" s="21"/>
    </row>
    <row r="60" spans="1:2" ht="14.25">
      <c r="A60" s="23"/>
      <c r="B60" s="24" t="s">
        <v>202</v>
      </c>
    </row>
    <row r="61" spans="1:5" ht="15">
      <c r="A61" s="25" t="s">
        <v>66</v>
      </c>
      <c r="B61" s="25" t="s">
        <v>67</v>
      </c>
      <c r="C61" s="25" t="s">
        <v>68</v>
      </c>
      <c r="D61" s="25" t="s">
        <v>69</v>
      </c>
      <c r="E61" s="25" t="s">
        <v>70</v>
      </c>
    </row>
    <row r="62" spans="1:5" ht="12.75">
      <c r="A62" s="22" t="s">
        <v>133</v>
      </c>
      <c r="B62" s="4" t="s">
        <v>203</v>
      </c>
      <c r="C62" s="4" t="s">
        <v>204</v>
      </c>
      <c r="D62" s="4" t="s">
        <v>36</v>
      </c>
      <c r="E62" s="26" t="s">
        <v>205</v>
      </c>
    </row>
    <row r="63" spans="1:5" ht="12.75">
      <c r="A63" s="22" t="s">
        <v>182</v>
      </c>
      <c r="B63" s="4" t="s">
        <v>203</v>
      </c>
      <c r="C63" s="4" t="s">
        <v>206</v>
      </c>
      <c r="D63" s="4" t="s">
        <v>186</v>
      </c>
      <c r="E63" s="26" t="s">
        <v>207</v>
      </c>
    </row>
    <row r="64" spans="1:5" ht="12.75">
      <c r="A64" s="22" t="s">
        <v>143</v>
      </c>
      <c r="B64" s="4" t="s">
        <v>203</v>
      </c>
      <c r="C64" s="4" t="s">
        <v>78</v>
      </c>
      <c r="D64" s="4" t="s">
        <v>148</v>
      </c>
      <c r="E64" s="26" t="s">
        <v>208</v>
      </c>
    </row>
    <row r="65" spans="1:5" ht="12.75">
      <c r="A65" s="22" t="s">
        <v>123</v>
      </c>
      <c r="B65" s="4" t="s">
        <v>209</v>
      </c>
      <c r="C65" s="4" t="s">
        <v>210</v>
      </c>
      <c r="D65" s="4" t="s">
        <v>130</v>
      </c>
      <c r="E65" s="26" t="s">
        <v>211</v>
      </c>
    </row>
    <row r="67" spans="1:2" ht="14.25">
      <c r="A67" s="23"/>
      <c r="B67" s="24" t="s">
        <v>65</v>
      </c>
    </row>
    <row r="68" spans="1:5" ht="15">
      <c r="A68" s="25" t="s">
        <v>66</v>
      </c>
      <c r="B68" s="25" t="s">
        <v>67</v>
      </c>
      <c r="C68" s="25" t="s">
        <v>68</v>
      </c>
      <c r="D68" s="25" t="s">
        <v>69</v>
      </c>
      <c r="E68" s="25" t="s">
        <v>70</v>
      </c>
    </row>
    <row r="69" spans="1:5" ht="12.75">
      <c r="A69" s="22" t="s">
        <v>156</v>
      </c>
      <c r="B69" s="4" t="s">
        <v>65</v>
      </c>
      <c r="C69" s="4" t="s">
        <v>71</v>
      </c>
      <c r="D69" s="4" t="s">
        <v>162</v>
      </c>
      <c r="E69" s="26" t="s">
        <v>212</v>
      </c>
    </row>
    <row r="70" spans="1:5" ht="12.75">
      <c r="A70" s="22" t="s">
        <v>49</v>
      </c>
      <c r="B70" s="4" t="s">
        <v>65</v>
      </c>
      <c r="C70" s="4" t="s">
        <v>71</v>
      </c>
      <c r="D70" s="4" t="s">
        <v>167</v>
      </c>
      <c r="E70" s="26" t="s">
        <v>213</v>
      </c>
    </row>
    <row r="71" spans="1:5" ht="12.75">
      <c r="A71" s="22" t="s">
        <v>168</v>
      </c>
      <c r="B71" s="4" t="s">
        <v>65</v>
      </c>
      <c r="C71" s="4" t="s">
        <v>71</v>
      </c>
      <c r="D71" s="4" t="s">
        <v>23</v>
      </c>
      <c r="E71" s="26" t="s">
        <v>214</v>
      </c>
    </row>
    <row r="72" spans="1:5" ht="12.75">
      <c r="A72" s="22" t="s">
        <v>139</v>
      </c>
      <c r="B72" s="4" t="s">
        <v>65</v>
      </c>
      <c r="C72" s="4" t="s">
        <v>197</v>
      </c>
      <c r="D72" s="4" t="s">
        <v>36</v>
      </c>
      <c r="E72" s="26" t="s">
        <v>215</v>
      </c>
    </row>
    <row r="74" spans="1:2" ht="14.25">
      <c r="A74" s="23"/>
      <c r="B74" s="24" t="s">
        <v>76</v>
      </c>
    </row>
    <row r="75" spans="1:5" ht="15">
      <c r="A75" s="25" t="s">
        <v>66</v>
      </c>
      <c r="B75" s="25" t="s">
        <v>67</v>
      </c>
      <c r="C75" s="25" t="s">
        <v>68</v>
      </c>
      <c r="D75" s="25" t="s">
        <v>69</v>
      </c>
      <c r="E75" s="25" t="s">
        <v>70</v>
      </c>
    </row>
    <row r="76" spans="1:5" ht="12.75">
      <c r="A76" s="22" t="s">
        <v>189</v>
      </c>
      <c r="B76" s="4" t="s">
        <v>216</v>
      </c>
      <c r="C76" s="4" t="s">
        <v>217</v>
      </c>
      <c r="D76" s="4" t="s">
        <v>38</v>
      </c>
      <c r="E76" s="26" t="s">
        <v>218</v>
      </c>
    </row>
    <row r="77" spans="1:5" ht="12.75">
      <c r="A77" s="22" t="s">
        <v>149</v>
      </c>
      <c r="B77" s="4" t="s">
        <v>80</v>
      </c>
      <c r="C77" s="4" t="s">
        <v>78</v>
      </c>
      <c r="D77" s="4" t="s">
        <v>153</v>
      </c>
      <c r="E77" s="26" t="s">
        <v>219</v>
      </c>
    </row>
    <row r="78" spans="1:5" ht="12.75">
      <c r="A78" s="22" t="s">
        <v>173</v>
      </c>
      <c r="B78" s="4" t="s">
        <v>80</v>
      </c>
      <c r="C78" s="4" t="s">
        <v>71</v>
      </c>
      <c r="D78" s="4" t="s">
        <v>179</v>
      </c>
      <c r="E78" s="26" t="s">
        <v>220</v>
      </c>
    </row>
    <row r="83" spans="1:2" ht="18">
      <c r="A83" s="20" t="s">
        <v>82</v>
      </c>
      <c r="B83" s="20"/>
    </row>
    <row r="84" spans="1:3" ht="15">
      <c r="A84" s="25" t="s">
        <v>83</v>
      </c>
      <c r="B84" s="25" t="s">
        <v>84</v>
      </c>
      <c r="C84" s="25" t="s">
        <v>85</v>
      </c>
    </row>
    <row r="85" spans="1:3" ht="12.75">
      <c r="A85" s="4" t="s">
        <v>19</v>
      </c>
      <c r="B85" s="4" t="s">
        <v>221</v>
      </c>
      <c r="C85" s="4" t="s">
        <v>222</v>
      </c>
    </row>
    <row r="86" spans="1:3" ht="12.75">
      <c r="A86" s="4" t="s">
        <v>137</v>
      </c>
      <c r="B86" s="4" t="s">
        <v>223</v>
      </c>
      <c r="C86" s="4" t="s">
        <v>224</v>
      </c>
    </row>
    <row r="87" spans="1:3" ht="12.75">
      <c r="A87" s="4" t="s">
        <v>109</v>
      </c>
      <c r="B87" s="4" t="s">
        <v>223</v>
      </c>
      <c r="C87" s="4" t="s">
        <v>225</v>
      </c>
    </row>
    <row r="88" spans="1:3" ht="12.75">
      <c r="A88" s="4" t="s">
        <v>193</v>
      </c>
      <c r="B88" s="4" t="s">
        <v>88</v>
      </c>
      <c r="C88" s="4" t="s">
        <v>226</v>
      </c>
    </row>
    <row r="89" spans="1:3" ht="12.75">
      <c r="A89" s="4" t="s">
        <v>98</v>
      </c>
      <c r="B89" s="4" t="s">
        <v>88</v>
      </c>
      <c r="C89" s="4" t="s">
        <v>227</v>
      </c>
    </row>
    <row r="90" spans="1:3" ht="12.75">
      <c r="A90" s="4" t="s">
        <v>177</v>
      </c>
      <c r="B90" s="4" t="s">
        <v>88</v>
      </c>
      <c r="C90" s="4" t="s">
        <v>228</v>
      </c>
    </row>
    <row r="91" spans="1:3" ht="12.75">
      <c r="A91" s="4" t="s">
        <v>53</v>
      </c>
      <c r="B91" s="4" t="s">
        <v>229</v>
      </c>
      <c r="C91" s="4" t="s">
        <v>90</v>
      </c>
    </row>
  </sheetData>
  <sheetProtection/>
  <mergeCells count="21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  <mergeCell ref="A27:J27"/>
    <mergeCell ref="A33:J33"/>
    <mergeCell ref="A36:J36"/>
    <mergeCell ref="A8:J8"/>
    <mergeCell ref="A11:J11"/>
    <mergeCell ref="A14:J14"/>
    <mergeCell ref="A17:J17"/>
    <mergeCell ref="A20:J20"/>
    <mergeCell ref="A23:J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Андрей</cp:lastModifiedBy>
  <cp:lastPrinted>2015-07-16T19:10:53Z</cp:lastPrinted>
  <dcterms:created xsi:type="dcterms:W3CDTF">2002-06-16T13:36:44Z</dcterms:created>
  <dcterms:modified xsi:type="dcterms:W3CDTF">2020-07-13T08:30:47Z</dcterms:modified>
  <cp:category/>
  <cp:version/>
  <cp:contentType/>
  <cp:contentStatus/>
</cp:coreProperties>
</file>